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pprentice/Hammitt/Flight Lesson Nav Logs/"/>
    </mc:Choice>
  </mc:AlternateContent>
  <bookViews>
    <workbookView xWindow="0" yWindow="460" windowWidth="29600" windowHeight="19460" tabRatio="500"/>
  </bookViews>
  <sheets>
    <sheet name="Flight plan" sheetId="16" r:id="rId1"/>
    <sheet name="Wt Bal V Speed" sheetId="18" r:id="rId2"/>
  </sheets>
  <definedNames>
    <definedName name="_xlnm.Print_Area" localSheetId="0">'Flight plan'!$A$1:$AB$32</definedName>
    <definedName name="_xlnm.Print_Area" localSheetId="1">'Wt Bal V Speed'!$A$2:$M$37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16" l="1"/>
  <c r="I19" i="16"/>
  <c r="S7" i="16"/>
  <c r="U7" i="16"/>
  <c r="S9" i="16"/>
  <c r="U9" i="16"/>
  <c r="S11" i="16"/>
  <c r="U11" i="16"/>
  <c r="S13" i="16"/>
  <c r="U13" i="16"/>
  <c r="S15" i="16"/>
  <c r="U15" i="16"/>
  <c r="S17" i="16"/>
  <c r="U17" i="16"/>
  <c r="S19" i="16"/>
  <c r="U19" i="16"/>
  <c r="S21" i="16"/>
  <c r="U21" i="16"/>
  <c r="S23" i="16"/>
  <c r="U23" i="16"/>
  <c r="S25" i="16"/>
  <c r="U25" i="16"/>
  <c r="U27" i="16"/>
  <c r="S5" i="16"/>
  <c r="S27" i="16"/>
  <c r="T27" i="16"/>
  <c r="T25" i="16"/>
  <c r="T23" i="16"/>
  <c r="T21" i="16"/>
  <c r="T19" i="16"/>
  <c r="T17" i="16"/>
  <c r="T15" i="16"/>
  <c r="T13" i="16"/>
  <c r="T11" i="16"/>
  <c r="T9" i="16"/>
  <c r="T5" i="16"/>
  <c r="T7" i="16"/>
  <c r="N7" i="16"/>
  <c r="X12" i="16"/>
  <c r="U6" i="16"/>
  <c r="U8" i="16"/>
  <c r="U10" i="16"/>
  <c r="U12" i="16"/>
  <c r="U14" i="16"/>
  <c r="U16" i="16"/>
  <c r="U18" i="16"/>
  <c r="U20" i="16"/>
  <c r="U22" i="16"/>
  <c r="U24" i="16"/>
  <c r="U26" i="16"/>
  <c r="X14" i="16"/>
  <c r="N15" i="16"/>
  <c r="M16" i="16"/>
  <c r="O15" i="16"/>
  <c r="M15" i="16"/>
  <c r="I15" i="16"/>
  <c r="N13" i="16"/>
  <c r="M14" i="16"/>
  <c r="O13" i="16"/>
  <c r="M13" i="16"/>
  <c r="I13" i="16"/>
  <c r="N11" i="16"/>
  <c r="M12" i="16"/>
  <c r="O11" i="16"/>
  <c r="M11" i="16"/>
  <c r="I11" i="16"/>
  <c r="M5" i="16"/>
  <c r="M7" i="16"/>
  <c r="N5" i="16"/>
  <c r="M6" i="16"/>
  <c r="M8" i="16"/>
  <c r="N25" i="16"/>
  <c r="M26" i="16"/>
  <c r="O25" i="16"/>
  <c r="M25" i="16"/>
  <c r="I25" i="16"/>
  <c r="N23" i="16"/>
  <c r="M24" i="16"/>
  <c r="O23" i="16"/>
  <c r="M23" i="16"/>
  <c r="I23" i="16"/>
  <c r="N21" i="16"/>
  <c r="M22" i="16"/>
  <c r="O21" i="16"/>
  <c r="M21" i="16"/>
  <c r="I21" i="16"/>
  <c r="N19" i="16"/>
  <c r="M20" i="16"/>
  <c r="O19" i="16"/>
  <c r="M19" i="16"/>
  <c r="N17" i="16"/>
  <c r="M18" i="16"/>
  <c r="O17" i="16"/>
  <c r="M17" i="16"/>
  <c r="I17" i="16"/>
  <c r="N9" i="16"/>
  <c r="M10" i="16"/>
  <c r="O9" i="16"/>
  <c r="M9" i="16"/>
  <c r="I9" i="16"/>
  <c r="O7" i="16"/>
  <c r="I7" i="16"/>
  <c r="O5" i="16"/>
  <c r="I5" i="16"/>
  <c r="X15" i="16"/>
  <c r="X16" i="16"/>
  <c r="Q6" i="16"/>
  <c r="Q8" i="16"/>
  <c r="Q10" i="16"/>
  <c r="Q12" i="16"/>
  <c r="Q14" i="16"/>
  <c r="Q16" i="16"/>
  <c r="Q18" i="16"/>
  <c r="Q20" i="16"/>
  <c r="Q22" i="16"/>
  <c r="Q24" i="16"/>
  <c r="Q26" i="16"/>
</calcChain>
</file>

<file path=xl/comments1.xml><?xml version="1.0" encoding="utf-8"?>
<comments xmlns="http://schemas.openxmlformats.org/spreadsheetml/2006/main">
  <authors>
    <author>Microsoft Office User</author>
  </authors>
  <commentList>
    <comment ref="C5" authorId="0">
      <text>
        <r>
          <rPr>
            <b/>
            <sz val="10"/>
            <color indexed="81"/>
            <rFont val="Calibri"/>
            <family val="2"/>
          </rPr>
          <t xml:space="preserve">Navaid Frequency
</t>
        </r>
      </text>
    </comment>
    <comment ref="D5" authorId="0">
      <text>
        <r>
          <rPr>
            <b/>
            <sz val="10"/>
            <color indexed="81"/>
            <rFont val="Calibri"/>
            <family val="2"/>
          </rPr>
          <t>Navaid identifier</t>
        </r>
      </text>
    </comment>
    <comment ref="U5" authorId="0">
      <text>
        <r>
          <rPr>
            <b/>
            <sz val="10"/>
            <color indexed="81"/>
            <rFont val="Calibri"/>
            <family val="2"/>
          </rPr>
          <t>Fuel used in climb. If multiple legs are represented, include it all here.</t>
        </r>
      </text>
    </comment>
    <comment ref="C6" authorId="0">
      <text>
        <r>
          <rPr>
            <b/>
            <sz val="10"/>
            <color indexed="81"/>
            <rFont val="Calibri"/>
            <family val="2"/>
          </rPr>
          <t xml:space="preserve">Radial to dial in on OBS.
If I'm using this VOR to identify an intersection, I like to  put something like "x250" (looking to cross the 250 radial)
If I'm using this VOR for tracking I just put the number like '250'
</t>
        </r>
      </text>
    </comment>
    <comment ref="D6" authorId="0">
      <text>
        <r>
          <rPr>
            <b/>
            <sz val="10"/>
            <color indexed="81"/>
            <rFont val="Calibri"/>
            <family val="2"/>
          </rPr>
          <t>TO or FM
depending whether I want to see a TO or FROM indication</t>
        </r>
      </text>
    </comment>
    <comment ref="X11" authorId="0">
      <text>
        <r>
          <rPr>
            <b/>
            <sz val="10"/>
            <color indexed="81"/>
            <rFont val="Calibri"/>
            <family val="2"/>
          </rPr>
          <t>Fuel used in taxi. If multiple legs are represented, include all the taxi fuel here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<sst xmlns="http://schemas.openxmlformats.org/spreadsheetml/2006/main" count="227" uniqueCount="188">
  <si>
    <t>/R - RNP</t>
  </si>
  <si>
    <t>5. Determine ETA</t>
  </si>
  <si>
    <t>/B - DME, Mode A Transponder</t>
  </si>
  <si>
    <t>/C - LORAN, VOR/DME, or INS w/ Mode A Transponder</t>
  </si>
  <si>
    <t>/W - RVSM</t>
  </si>
  <si>
    <t>6. Determine fuel burn/remaining</t>
  </si>
  <si>
    <t>/A - DME, Mode C Transponder</t>
  </si>
  <si>
    <t>/I - LORAN, VOR/DME, or INS w/ Mode C Transponder</t>
  </si>
  <si>
    <t>/Q - RNP and RVSM</t>
  </si>
  <si>
    <t>7. Amend flight plan with FSS</t>
  </si>
  <si>
    <t>Weather Briefing</t>
  </si>
  <si>
    <t>V-Speeds</t>
  </si>
  <si>
    <t>Vr:</t>
  </si>
  <si>
    <t>_________</t>
  </si>
  <si>
    <t>Va:</t>
  </si>
  <si>
    <t>Best Glide:</t>
  </si>
  <si>
    <t>Vno:</t>
  </si>
  <si>
    <t>Vne:</t>
  </si>
  <si>
    <t>Vx:</t>
  </si>
  <si>
    <t>Vy:</t>
  </si>
  <si>
    <t>Vso:</t>
  </si>
  <si>
    <t>Vs:</t>
  </si>
  <si>
    <t>MC</t>
    <phoneticPr fontId="5" type="noConversion"/>
  </si>
  <si>
    <t>Departure</t>
  </si>
  <si>
    <t>ATIS Code</t>
  </si>
  <si>
    <t>Wind</t>
  </si>
  <si>
    <t>Altimeter</t>
  </si>
  <si>
    <t>Approach</t>
  </si>
  <si>
    <t>Runway</t>
  </si>
  <si>
    <t>ATIS</t>
  </si>
  <si>
    <t>CTAF</t>
  </si>
  <si>
    <t>FSS</t>
  </si>
  <si>
    <t>UNICOM</t>
  </si>
  <si>
    <t>ATE</t>
    <phoneticPr fontId="5" type="noConversion"/>
  </si>
  <si>
    <t>Wind</t>
    <phoneticPr fontId="5" type="noConversion"/>
  </si>
  <si>
    <t>Dir</t>
    <phoneticPr fontId="5" type="noConversion"/>
  </si>
  <si>
    <t>Vel.</t>
    <phoneticPr fontId="5" type="noConversion"/>
  </si>
  <si>
    <t>Temp</t>
    <phoneticPr fontId="5" type="noConversion"/>
  </si>
  <si>
    <t>CAS</t>
    <phoneticPr fontId="5" type="noConversion"/>
  </si>
  <si>
    <t>TAS</t>
    <phoneticPr fontId="5" type="noConversion"/>
  </si>
  <si>
    <t>TC</t>
    <phoneticPr fontId="5" type="noConversion"/>
  </si>
  <si>
    <t>-L + R WCA</t>
    <phoneticPr fontId="5" type="noConversion"/>
  </si>
  <si>
    <t>GS</t>
    <phoneticPr fontId="5" type="noConversion"/>
  </si>
  <si>
    <t>Est.</t>
    <phoneticPr fontId="5" type="noConversion"/>
  </si>
  <si>
    <t>ETE</t>
    <phoneticPr fontId="5" type="noConversion"/>
  </si>
  <si>
    <t>TH</t>
    <phoneticPr fontId="5" type="noConversion"/>
  </si>
  <si>
    <t>MH</t>
    <phoneticPr fontId="5" type="noConversion"/>
  </si>
  <si>
    <t>+/- DEV</t>
    <phoneticPr fontId="5" type="noConversion"/>
  </si>
  <si>
    <t>-E +W VAR</t>
    <phoneticPr fontId="5" type="noConversion"/>
  </si>
  <si>
    <t>Check Points (Fixes)</t>
  </si>
  <si>
    <t>Liftoff</t>
  </si>
  <si>
    <t>Leg</t>
  </si>
  <si>
    <t>Rem.</t>
  </si>
  <si>
    <t>Actual</t>
  </si>
  <si>
    <t>Airport Info</t>
  </si>
  <si>
    <t>Pattern Alt</t>
  </si>
  <si>
    <t>Times</t>
  </si>
  <si>
    <t>Preflight done</t>
  </si>
  <si>
    <t>Block out</t>
  </si>
  <si>
    <t>Block in</t>
  </si>
  <si>
    <t>At aircraft</t>
  </si>
  <si>
    <t>Fuel</t>
  </si>
  <si>
    <t>Time</t>
  </si>
  <si>
    <t>at ramp</t>
  </si>
  <si>
    <t>used in flight</t>
  </si>
  <si>
    <t>used in taxi</t>
  </si>
  <si>
    <t>Dist</t>
  </si>
  <si>
    <t>Freq</t>
  </si>
  <si>
    <t>Radial</t>
  </si>
  <si>
    <t>Approach</t>
    <phoneticPr fontId="5" type="noConversion"/>
  </si>
  <si>
    <t>Tower</t>
    <phoneticPr fontId="5" type="noConversion"/>
  </si>
  <si>
    <t>Ground</t>
    <phoneticPr fontId="5" type="noConversion"/>
  </si>
  <si>
    <t>Flight Plan</t>
  </si>
  <si>
    <t>Weight and Balance</t>
  </si>
  <si>
    <t>1. Type</t>
  </si>
  <si>
    <t>2. Aircraft Identification</t>
  </si>
  <si>
    <t>3. Aircraft Type/Equip</t>
  </si>
  <si>
    <t>4. True Airspeed</t>
  </si>
  <si>
    <t>5. Departure Point</t>
  </si>
  <si>
    <t>6. Departure Time</t>
  </si>
  <si>
    <t>7. Cruising Altitude</t>
  </si>
  <si>
    <t>Weight</t>
  </si>
  <si>
    <t>Arm</t>
  </si>
  <si>
    <t>Moment</t>
  </si>
  <si>
    <t>VFR</t>
  </si>
  <si>
    <t>Proposed (z)</t>
  </si>
  <si>
    <t>Actual (z)</t>
  </si>
  <si>
    <t>Empty Weight</t>
  </si>
  <si>
    <t>IFR</t>
  </si>
  <si>
    <t>Fuel (6 lb/gal) ___ gal</t>
  </si>
  <si>
    <t>DVFR</t>
  </si>
  <si>
    <r>
      <t xml:space="preserve">Oil </t>
    </r>
    <r>
      <rPr>
        <sz val="8"/>
        <color indexed="8"/>
        <rFont val="Calibri"/>
        <family val="2"/>
      </rPr>
      <t>(if not included)</t>
    </r>
  </si>
  <si>
    <t>8. Route of Flight</t>
  </si>
  <si>
    <t>Front Seats</t>
  </si>
  <si>
    <t>Rear Seat</t>
  </si>
  <si>
    <t>Baggage Area 1</t>
  </si>
  <si>
    <t>9. Destination (Name of airport and city)</t>
  </si>
  <si>
    <t>10. Est Time Enroute</t>
  </si>
  <si>
    <t>11. Remarks</t>
  </si>
  <si>
    <t>Baggage Area 2</t>
  </si>
  <si>
    <t>Totals</t>
  </si>
  <si>
    <t>12. Fuel on Board</t>
  </si>
  <si>
    <t>13. Alternate Airports</t>
  </si>
  <si>
    <t>14. Pilots Name, Address, Telephone number &amp; Aircraft Home Base</t>
  </si>
  <si>
    <t>15. Number Aboard</t>
  </si>
  <si>
    <t>Hours</t>
  </si>
  <si>
    <t>Minutes</t>
  </si>
  <si>
    <t>Category</t>
  </si>
  <si>
    <t>Weight and Balance are within limits:</t>
  </si>
  <si>
    <t>Yes / No</t>
  </si>
  <si>
    <t>Normal / Utility</t>
  </si>
  <si>
    <t>16. Color of Aircraft</t>
  </si>
  <si>
    <t>17. Destination Contact / Telephone (optional)</t>
  </si>
  <si>
    <t>Diversion Checklist</t>
  </si>
  <si>
    <t>Aircraft Equipment Suffixes</t>
  </si>
  <si>
    <t>1. Choose new destination</t>
  </si>
  <si>
    <t>/X - No DME, No Transponder</t>
  </si>
  <si>
    <t>/M - TACON, No Transponder</t>
  </si>
  <si>
    <t>/E - RNAV (INS) w/ FMS Capability</t>
  </si>
  <si>
    <t>2. Turn to heading</t>
  </si>
  <si>
    <t>/T - No DME, Mode A Transponder</t>
  </si>
  <si>
    <t>/N - TACAN, Mode A Transponder</t>
  </si>
  <si>
    <t>/F RNAV (VOR/DME or GPS) w/ FMS</t>
  </si>
  <si>
    <t>3. Determine and fly altitude</t>
  </si>
  <si>
    <t>/U - No DME, Mode C Transponder</t>
  </si>
  <si>
    <t>/P - TACAN, Mode C Transponder</t>
  </si>
  <si>
    <t>/G - Rnav (GPS)</t>
  </si>
  <si>
    <t>4. Determine Distance</t>
  </si>
  <si>
    <t>/D - DME, No Transponder</t>
  </si>
  <si>
    <t>/Y - LORAN, VOR/DME, or INS w/ No Transponder</t>
  </si>
  <si>
    <t>GSO  116.2</t>
  </si>
  <si>
    <t>DAN  113.1</t>
  </si>
  <si>
    <t>SBV  110.4</t>
  </si>
  <si>
    <t>NAV1</t>
  </si>
  <si>
    <t>NAV2</t>
  </si>
  <si>
    <t>ETE (hr)</t>
  </si>
  <si>
    <t>RDU  117.2</t>
  </si>
  <si>
    <t>SDZ  111.8</t>
  </si>
  <si>
    <t>LIB   113.0</t>
  </si>
  <si>
    <t>BZM  110.8</t>
  </si>
  <si>
    <t>BKW  117.7</t>
  </si>
  <si>
    <t>VOR Frequencies:</t>
  </si>
  <si>
    <t>Mag.
Course
(Route)</t>
  </si>
  <si>
    <t>Consumption/usage totals &gt;&gt;</t>
  </si>
  <si>
    <t>ID</t>
  </si>
  <si>
    <t>Open FP</t>
  </si>
  <si>
    <t>Close FP</t>
  </si>
  <si>
    <t>avlbl for flight</t>
  </si>
  <si>
    <t>GPH (cruise)</t>
  </si>
  <si>
    <t>remn at dest</t>
  </si>
  <si>
    <t>C</t>
  </si>
  <si>
    <t>R</t>
  </si>
  <si>
    <t>A</t>
  </si>
  <si>
    <t>F</t>
  </si>
  <si>
    <t>T</t>
  </si>
  <si>
    <t>.-. -.. ..-</t>
  </si>
  <si>
    <t>--. ... ---</t>
  </si>
  <si>
    <t>-.. .- -.</t>
  </si>
  <si>
    <t>... -... ...-</t>
  </si>
  <si>
    <t>... -.. --..</t>
  </si>
  <si>
    <t xml:space="preserve">.-.. .. -... </t>
  </si>
  <si>
    <t>-... --.. --</t>
  </si>
  <si>
    <t>-... -.- .--</t>
  </si>
  <si>
    <t>(nm)</t>
  </si>
  <si>
    <t>(kt)</t>
  </si>
  <si>
    <t>(HR:MIN)</t>
  </si>
  <si>
    <t>(gal)</t>
  </si>
  <si>
    <t>T/F</t>
  </si>
  <si>
    <t>TIME OFF 
(UTC/LCL)</t>
  </si>
  <si>
    <t>LATEST TT
ON GRND</t>
  </si>
  <si>
    <t>Ceiling &amp; Vis</t>
  </si>
  <si>
    <t>Temp &amp; Dewpt</t>
  </si>
  <si>
    <t>DEST</t>
  </si>
  <si>
    <t>Alternate</t>
  </si>
  <si>
    <t>IDENTIFIER</t>
  </si>
  <si>
    <t>time remain</t>
  </si>
  <si>
    <t>DEPART</t>
  </si>
  <si>
    <t>ATIS/Wx   @</t>
  </si>
  <si>
    <r>
      <t xml:space="preserve">KBUY
</t>
    </r>
    <r>
      <rPr>
        <sz val="13"/>
        <rFont val="Verdana"/>
        <family val="2"/>
      </rPr>
      <t>via ODP</t>
    </r>
  </si>
  <si>
    <t>FILED</t>
  </si>
  <si>
    <t>ASND</t>
  </si>
  <si>
    <r>
      <t xml:space="preserve">ALT </t>
    </r>
    <r>
      <rPr>
        <sz val="12"/>
        <rFont val="Verdana"/>
        <family val="2"/>
      </rPr>
      <t>x100</t>
    </r>
  </si>
  <si>
    <t>MAG CRS</t>
  </si>
  <si>
    <t>FLY HDG</t>
  </si>
  <si>
    <t>HMV  114.6</t>
  </si>
  <si>
    <t>.... -- ...-</t>
  </si>
  <si>
    <t>GZG  110.2</t>
  </si>
  <si>
    <t>--. --.. --.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</si>
</sst>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30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1"/>
      <name val="Verdana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u/>
      <sz val="10"/>
      <name val="Verdana"/>
      <family val="2"/>
    </font>
    <font>
      <b/>
      <sz val="12"/>
      <name val="Courier"/>
      <family val="1"/>
    </font>
    <font>
      <b/>
      <sz val="13"/>
      <name val="Verdana"/>
      <family val="2"/>
    </font>
    <font>
      <sz val="13"/>
      <name val="Verdana"/>
      <family val="2"/>
    </font>
    <font>
      <sz val="13"/>
      <name val="Courier"/>
      <family val="3"/>
    </font>
    <font>
      <b/>
      <sz val="2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gray125">
        <fgColor indexed="13"/>
      </patternFill>
    </fill>
    <fill>
      <patternFill patternType="solid">
        <fgColor rgb="FFC0C0C0"/>
        <bgColor indexed="64"/>
      </patternFill>
    </fill>
    <fill>
      <patternFill patternType="solid">
        <fgColor theme="6" tint="0.59996337778862885"/>
        <bgColor indexed="13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2" fontId="0" fillId="0" borderId="0" xfId="0" applyNumberFormat="1"/>
    <xf numFmtId="0" fontId="0" fillId="2" borderId="9" xfId="0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3" fillId="0" borderId="39" xfId="0" applyFont="1" applyBorder="1"/>
    <xf numFmtId="0" fontId="13" fillId="0" borderId="1" xfId="0" applyFont="1" applyBorder="1"/>
    <xf numFmtId="0" fontId="13" fillId="0" borderId="9" xfId="0" applyFont="1" applyBorder="1"/>
    <xf numFmtId="0" fontId="13" fillId="0" borderId="0" xfId="0" applyFont="1" applyBorder="1"/>
    <xf numFmtId="0" fontId="13" fillId="0" borderId="29" xfId="0" applyFont="1" applyBorder="1"/>
    <xf numFmtId="0" fontId="13" fillId="0" borderId="41" xfId="0" applyFont="1" applyBorder="1"/>
    <xf numFmtId="0" fontId="13" fillId="0" borderId="15" xfId="0" applyFont="1" applyBorder="1"/>
    <xf numFmtId="0" fontId="13" fillId="0" borderId="40" xfId="0" applyFont="1" applyBorder="1"/>
    <xf numFmtId="0" fontId="13" fillId="0" borderId="42" xfId="0" applyFont="1" applyBorder="1"/>
    <xf numFmtId="0" fontId="13" fillId="0" borderId="52" xfId="0" applyFont="1" applyBorder="1" applyAlignment="1">
      <alignment vertical="top"/>
    </xf>
    <xf numFmtId="0" fontId="13" fillId="0" borderId="7" xfId="0" applyFont="1" applyBorder="1"/>
    <xf numFmtId="0" fontId="13" fillId="0" borderId="43" xfId="0" applyFont="1" applyBorder="1"/>
    <xf numFmtId="0" fontId="13" fillId="0" borderId="34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6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47" xfId="0" applyFont="1" applyBorder="1"/>
    <xf numFmtId="0" fontId="13" fillId="0" borderId="26" xfId="0" applyFont="1" applyBorder="1"/>
    <xf numFmtId="0" fontId="13" fillId="0" borderId="20" xfId="0" applyFont="1" applyBorder="1"/>
    <xf numFmtId="0" fontId="13" fillId="0" borderId="43" xfId="0" applyFont="1" applyBorder="1" applyAlignment="1">
      <alignment vertical="top"/>
    </xf>
    <xf numFmtId="0" fontId="13" fillId="0" borderId="34" xfId="0" applyFont="1" applyBorder="1"/>
    <xf numFmtId="0" fontId="13" fillId="0" borderId="51" xfId="0" applyFont="1" applyBorder="1"/>
    <xf numFmtId="0" fontId="13" fillId="0" borderId="12" xfId="0" applyFont="1" applyBorder="1"/>
    <xf numFmtId="0" fontId="13" fillId="0" borderId="44" xfId="0" applyFont="1" applyBorder="1"/>
    <xf numFmtId="0" fontId="13" fillId="0" borderId="25" xfId="0" applyFont="1" applyBorder="1"/>
    <xf numFmtId="0" fontId="13" fillId="0" borderId="50" xfId="0" applyFont="1" applyBorder="1"/>
    <xf numFmtId="0" fontId="13" fillId="0" borderId="2" xfId="0" applyFont="1" applyBorder="1" applyAlignment="1">
      <alignment vertical="top"/>
    </xf>
    <xf numFmtId="0" fontId="13" fillId="0" borderId="3" xfId="0" applyFont="1" applyBorder="1"/>
    <xf numFmtId="0" fontId="13" fillId="0" borderId="6" xfId="0" applyFont="1" applyBorder="1"/>
    <xf numFmtId="0" fontId="13" fillId="0" borderId="50" xfId="0" applyFont="1" applyBorder="1" applyAlignment="1">
      <alignment horizontal="center"/>
    </xf>
    <xf numFmtId="0" fontId="13" fillId="0" borderId="13" xfId="0" applyFont="1" applyBorder="1"/>
    <xf numFmtId="0" fontId="13" fillId="0" borderId="48" xfId="0" applyFont="1" applyBorder="1"/>
    <xf numFmtId="0" fontId="13" fillId="0" borderId="45" xfId="0" applyFont="1" applyBorder="1" applyAlignment="1">
      <alignment horizontal="center"/>
    </xf>
    <xf numFmtId="0" fontId="15" fillId="0" borderId="0" xfId="0" applyFont="1"/>
    <xf numFmtId="0" fontId="13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0" xfId="0" applyFont="1" applyFill="1"/>
    <xf numFmtId="0" fontId="13" fillId="0" borderId="6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2" xfId="0" applyFont="1" applyBorder="1"/>
    <xf numFmtId="0" fontId="15" fillId="0" borderId="43" xfId="0" applyFont="1" applyBorder="1"/>
    <xf numFmtId="0" fontId="15" fillId="0" borderId="55" xfId="0" applyFont="1" applyBorder="1"/>
    <xf numFmtId="0" fontId="15" fillId="0" borderId="12" xfId="0" applyFont="1" applyBorder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40" xfId="0" applyBorder="1" applyAlignment="1"/>
    <xf numFmtId="0" fontId="13" fillId="0" borderId="0" xfId="0" applyFont="1" applyFill="1" applyBorder="1"/>
    <xf numFmtId="0" fontId="0" fillId="0" borderId="0" xfId="0" applyBorder="1"/>
    <xf numFmtId="2" fontId="18" fillId="2" borderId="10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 shrinkToFit="1"/>
      <protection locked="0"/>
    </xf>
    <xf numFmtId="165" fontId="6" fillId="6" borderId="58" xfId="0" applyNumberFormat="1" applyFont="1" applyFill="1" applyBorder="1" applyAlignment="1" applyProtection="1">
      <alignment horizontal="center" vertical="center"/>
      <protection locked="0"/>
    </xf>
    <xf numFmtId="0" fontId="6" fillId="6" borderId="58" xfId="0" applyFont="1" applyFill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65" fontId="6" fillId="0" borderId="59" xfId="0" applyNumberFormat="1" applyFont="1" applyFill="1" applyBorder="1" applyAlignment="1">
      <alignment horizontal="center" vertical="center"/>
    </xf>
    <xf numFmtId="165" fontId="6" fillId="0" borderId="58" xfId="0" applyNumberFormat="1" applyFont="1" applyFill="1" applyBorder="1" applyAlignment="1">
      <alignment horizontal="center" vertical="center"/>
    </xf>
    <xf numFmtId="165" fontId="6" fillId="0" borderId="56" xfId="0" applyNumberFormat="1" applyFont="1" applyFill="1" applyBorder="1" applyAlignment="1">
      <alignment horizontal="center" vertical="center" shrinkToFit="1"/>
    </xf>
    <xf numFmtId="2" fontId="6" fillId="0" borderId="56" xfId="0" applyNumberFormat="1" applyFont="1" applyFill="1" applyBorder="1" applyAlignment="1">
      <alignment horizontal="center" vertical="center"/>
    </xf>
    <xf numFmtId="21" fontId="6" fillId="0" borderId="59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1" fontId="6" fillId="0" borderId="23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shrinkToFit="1"/>
    </xf>
    <xf numFmtId="2" fontId="6" fillId="0" borderId="6" xfId="0" applyNumberFormat="1" applyFont="1" applyFill="1" applyBorder="1" applyAlignment="1">
      <alignment horizontal="center" vertical="center"/>
    </xf>
    <xf numFmtId="21" fontId="6" fillId="0" borderId="26" xfId="0" applyNumberFormat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1" fontId="12" fillId="0" borderId="22" xfId="0" applyNumberFormat="1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20" fillId="0" borderId="0" xfId="0" applyFont="1" applyBorder="1" applyProtection="1">
      <protection locked="0"/>
    </xf>
    <xf numFmtId="0" fontId="6" fillId="2" borderId="65" xfId="0" applyFont="1" applyFill="1" applyBorder="1" applyAlignment="1">
      <alignment vertical="center"/>
    </xf>
    <xf numFmtId="2" fontId="6" fillId="0" borderId="66" xfId="0" applyNumberFormat="1" applyFont="1" applyBorder="1" applyAlignment="1">
      <alignment vertical="center"/>
    </xf>
    <xf numFmtId="21" fontId="8" fillId="0" borderId="69" xfId="0" applyNumberFormat="1" applyFont="1" applyBorder="1" applyAlignment="1">
      <alignment horizontal="center" vertical="center"/>
    </xf>
    <xf numFmtId="0" fontId="6" fillId="2" borderId="66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6" fillId="2" borderId="67" xfId="0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" fontId="19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164" fontId="8" fillId="0" borderId="53" xfId="0" applyNumberFormat="1" applyFont="1" applyFill="1" applyBorder="1" applyAlignment="1">
      <alignment vertical="center"/>
    </xf>
    <xf numFmtId="2" fontId="0" fillId="0" borderId="0" xfId="0" applyNumberFormat="1" applyBorder="1"/>
    <xf numFmtId="0" fontId="0" fillId="0" borderId="40" xfId="0" applyBorder="1"/>
    <xf numFmtId="0" fontId="0" fillId="0" borderId="15" xfId="0" applyBorder="1"/>
    <xf numFmtId="2" fontId="0" fillId="0" borderId="15" xfId="0" applyNumberFormat="1" applyBorder="1"/>
    <xf numFmtId="0" fontId="0" fillId="0" borderId="42" xfId="0" applyBorder="1"/>
    <xf numFmtId="2" fontId="21" fillId="0" borderId="0" xfId="0" quotePrefix="1" applyNumberFormat="1" applyFont="1" applyProtection="1">
      <protection locked="0"/>
    </xf>
    <xf numFmtId="0" fontId="21" fillId="0" borderId="0" xfId="0" quotePrefix="1" applyFont="1" applyBorder="1" applyProtection="1">
      <protection locked="0"/>
    </xf>
    <xf numFmtId="2" fontId="21" fillId="0" borderId="0" xfId="0" quotePrefix="1" applyNumberFormat="1" applyFont="1" applyBorder="1" applyProtection="1">
      <protection locked="0"/>
    </xf>
    <xf numFmtId="0" fontId="7" fillId="2" borderId="4" xfId="0" applyFont="1" applyFill="1" applyBorder="1" applyAlignment="1">
      <alignment horizontal="center"/>
    </xf>
    <xf numFmtId="164" fontId="12" fillId="8" borderId="9" xfId="0" applyNumberFormat="1" applyFont="1" applyFill="1" applyBorder="1" applyAlignment="1" applyProtection="1">
      <alignment vertical="center" wrapText="1"/>
      <protection locked="0"/>
    </xf>
    <xf numFmtId="164" fontId="12" fillId="8" borderId="9" xfId="0" applyNumberFormat="1" applyFont="1" applyFill="1" applyBorder="1" applyAlignment="1" applyProtection="1">
      <alignment vertical="center"/>
      <protection locked="0"/>
    </xf>
    <xf numFmtId="0" fontId="12" fillId="8" borderId="9" xfId="0" applyFont="1" applyFill="1" applyBorder="1" applyAlignment="1" applyProtection="1">
      <alignment horizontal="right" vertical="center"/>
      <protection locked="0"/>
    </xf>
    <xf numFmtId="164" fontId="6" fillId="8" borderId="62" xfId="0" applyNumberFormat="1" applyFont="1" applyFill="1" applyBorder="1" applyAlignment="1" applyProtection="1">
      <alignment horizontal="right" vertical="center"/>
      <protection locked="0"/>
    </xf>
    <xf numFmtId="0" fontId="6" fillId="8" borderId="58" xfId="0" applyFont="1" applyFill="1" applyBorder="1" applyAlignment="1" applyProtection="1">
      <alignment horizontal="center" vertical="center"/>
      <protection locked="0"/>
    </xf>
    <xf numFmtId="1" fontId="19" fillId="9" borderId="65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0" fillId="7" borderId="70" xfId="0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5" borderId="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49" fontId="24" fillId="10" borderId="61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17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1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1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1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24" fillId="10" borderId="42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11" xfId="0" applyNumberFormat="1" applyFont="1" applyFill="1" applyBorder="1" applyAlignment="1" applyProtection="1">
      <alignment horizontal="center" vertical="center" shrinkToFit="1"/>
      <protection locked="0"/>
    </xf>
    <xf numFmtId="21" fontId="26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63" xfId="0" applyBorder="1"/>
    <xf numFmtId="0" fontId="1" fillId="0" borderId="22" xfId="0" applyFont="1" applyBorder="1" applyAlignment="1">
      <alignment horizontal="center" vertical="center" wrapText="1"/>
    </xf>
    <xf numFmtId="0" fontId="0" fillId="0" borderId="64" xfId="0" applyBorder="1"/>
    <xf numFmtId="0" fontId="2" fillId="5" borderId="27" xfId="0" applyFont="1" applyFill="1" applyBorder="1" applyAlignment="1">
      <alignment horizontal="center" vertical="center"/>
    </xf>
    <xf numFmtId="2" fontId="2" fillId="5" borderId="56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18" fillId="2" borderId="21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8" fillId="0" borderId="70" xfId="0" applyNumberFormat="1" applyFont="1" applyBorder="1" applyAlignment="1">
      <alignment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6" fillId="9" borderId="7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11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0" borderId="63" xfId="0" applyFont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vertical="center"/>
    </xf>
    <xf numFmtId="0" fontId="0" fillId="12" borderId="1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0" fillId="11" borderId="22" xfId="0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3" fillId="0" borderId="64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right" vertical="center"/>
    </xf>
    <xf numFmtId="0" fontId="0" fillId="0" borderId="63" xfId="0" applyBorder="1" applyAlignment="1" applyProtection="1"/>
    <xf numFmtId="0" fontId="0" fillId="0" borderId="63" xfId="0" applyBorder="1" applyAlignment="1" applyProtection="1">
      <alignment vertical="center"/>
    </xf>
    <xf numFmtId="164" fontId="12" fillId="0" borderId="9" xfId="0" applyNumberFormat="1" applyFont="1" applyFill="1" applyBorder="1" applyAlignment="1" applyProtection="1">
      <alignment vertical="center"/>
    </xf>
    <xf numFmtId="0" fontId="0" fillId="0" borderId="48" xfId="0" applyBorder="1" applyAlignment="1" applyProtection="1">
      <alignment horizontal="right" vertical="center"/>
    </xf>
    <xf numFmtId="0" fontId="0" fillId="0" borderId="49" xfId="0" applyBorder="1" applyAlignment="1" applyProtection="1"/>
    <xf numFmtId="20" fontId="12" fillId="0" borderId="5" xfId="0" applyNumberFormat="1" applyFont="1" applyFill="1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2" fillId="5" borderId="71" xfId="0" applyFont="1" applyFill="1" applyBorder="1" applyAlignment="1" applyProtection="1">
      <alignment vertical="center"/>
    </xf>
    <xf numFmtId="0" fontId="1" fillId="5" borderId="58" xfId="0" applyFont="1" applyFill="1" applyBorder="1" applyAlignment="1" applyProtection="1">
      <alignment vertical="center"/>
    </xf>
    <xf numFmtId="0" fontId="1" fillId="5" borderId="62" xfId="0" applyFont="1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18" fillId="11" borderId="63" xfId="0" applyFont="1" applyFill="1" applyBorder="1" applyAlignment="1" applyProtection="1">
      <alignment horizontal="center" vertical="center" shrinkToFit="1"/>
    </xf>
    <xf numFmtId="0" fontId="18" fillId="11" borderId="64" xfId="0" applyFont="1" applyFill="1" applyBorder="1" applyAlignment="1" applyProtection="1">
      <alignment horizontal="center" vertical="center" shrinkToFit="1"/>
    </xf>
    <xf numFmtId="0" fontId="0" fillId="13" borderId="58" xfId="0" applyFill="1" applyBorder="1" applyAlignment="1" applyProtection="1">
      <alignment vertical="center"/>
      <protection locked="0"/>
    </xf>
    <xf numFmtId="0" fontId="0" fillId="13" borderId="62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vertical="center"/>
      <protection locked="0"/>
    </xf>
    <xf numFmtId="0" fontId="0" fillId="13" borderId="63" xfId="0" applyFill="1" applyBorder="1" applyAlignment="1" applyProtection="1">
      <alignment vertical="center"/>
      <protection locked="0"/>
    </xf>
    <xf numFmtId="164" fontId="12" fillId="8" borderId="58" xfId="0" applyNumberFormat="1" applyFont="1" applyFill="1" applyBorder="1" applyAlignment="1" applyProtection="1">
      <alignment horizontal="center" vertical="center"/>
      <protection locked="0"/>
    </xf>
    <xf numFmtId="164" fontId="12" fillId="8" borderId="7" xfId="0" applyNumberFormat="1" applyFont="1" applyFill="1" applyBorder="1" applyAlignment="1" applyProtection="1">
      <alignment horizontal="center" vertical="center"/>
      <protection locked="0"/>
    </xf>
    <xf numFmtId="0" fontId="6" fillId="7" borderId="74" xfId="0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center" vertical="center" wrapText="1"/>
    </xf>
    <xf numFmtId="0" fontId="1" fillId="13" borderId="58" xfId="0" applyFont="1" applyFill="1" applyBorder="1" applyAlignment="1" applyProtection="1">
      <alignment vertical="center"/>
      <protection locked="0"/>
    </xf>
    <xf numFmtId="0" fontId="6" fillId="0" borderId="73" xfId="0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Fill="1" applyBorder="1" applyAlignment="1" applyProtection="1">
      <alignment horizontal="center" vertical="center" shrinkToFit="1"/>
      <protection locked="0"/>
    </xf>
    <xf numFmtId="165" fontId="6" fillId="0" borderId="73" xfId="0" applyNumberFormat="1" applyFont="1" applyFill="1" applyBorder="1" applyAlignment="1" applyProtection="1">
      <alignment horizontal="center" vertical="center" shrinkToFit="1"/>
      <protection locked="0"/>
    </xf>
    <xf numFmtId="165" fontId="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10" borderId="73" xfId="0" applyFont="1" applyFill="1" applyBorder="1" applyAlignment="1" applyProtection="1">
      <alignment horizontal="center" vertical="center" shrinkToFit="1"/>
      <protection locked="0"/>
    </xf>
    <xf numFmtId="0" fontId="6" fillId="10" borderId="77" xfId="0" applyFont="1" applyFill="1" applyBorder="1" applyAlignment="1" applyProtection="1">
      <alignment horizontal="center" vertical="center" shrinkToFit="1"/>
      <protection locked="0"/>
    </xf>
    <xf numFmtId="165" fontId="6" fillId="10" borderId="73" xfId="0" applyNumberFormat="1" applyFont="1" applyFill="1" applyBorder="1" applyAlignment="1" applyProtection="1">
      <alignment horizontal="center" vertical="center" shrinkToFit="1"/>
      <protection locked="0"/>
    </xf>
    <xf numFmtId="165" fontId="6" fillId="1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2" fontId="21" fillId="0" borderId="0" xfId="0" applyNumberFormat="1" applyFont="1" applyProtection="1">
      <protection locked="0"/>
    </xf>
    <xf numFmtId="0" fontId="0" fillId="2" borderId="1" xfId="0" quotePrefix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165" fontId="6" fillId="0" borderId="32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165" fontId="6" fillId="0" borderId="6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2" fillId="5" borderId="52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/>
    <xf numFmtId="0" fontId="0" fillId="2" borderId="2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5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3" fillId="10" borderId="8" xfId="0" applyFont="1" applyFill="1" applyBorder="1" applyAlignment="1" applyProtection="1">
      <alignment horizontal="center" vertical="center" wrapText="1"/>
      <protection locked="0"/>
    </xf>
    <xf numFmtId="0" fontId="23" fillId="10" borderId="19" xfId="0" applyFont="1" applyFill="1" applyBorder="1" applyAlignment="1" applyProtection="1">
      <alignment horizontal="center" vertical="center"/>
      <protection locked="0"/>
    </xf>
    <xf numFmtId="0" fontId="23" fillId="10" borderId="11" xfId="0" applyFont="1" applyFill="1" applyBorder="1" applyAlignment="1" applyProtection="1">
      <alignment horizontal="center" vertical="center"/>
      <protection locked="0"/>
    </xf>
    <xf numFmtId="0" fontId="23" fillId="10" borderId="18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0" fillId="1" borderId="27" xfId="0" applyFill="1" applyBorder="1" applyAlignment="1">
      <alignment horizontal="center" vertical="center" wrapText="1"/>
    </xf>
    <xf numFmtId="0" fontId="0" fillId="1" borderId="16" xfId="0" applyFill="1" applyBorder="1" applyAlignment="1">
      <alignment horizontal="center" vertical="center"/>
    </xf>
    <xf numFmtId="0" fontId="0" fillId="1" borderId="24" xfId="0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23" fillId="10" borderId="19" xfId="0" applyFont="1" applyFill="1" applyBorder="1" applyAlignment="1" applyProtection="1">
      <alignment horizontal="center" vertical="center" wrapText="1"/>
      <protection locked="0"/>
    </xf>
    <xf numFmtId="0" fontId="23" fillId="10" borderId="11" xfId="0" applyFont="1" applyFill="1" applyBorder="1" applyAlignment="1" applyProtection="1">
      <alignment horizontal="center" vertical="center" wrapText="1"/>
      <protection locked="0"/>
    </xf>
    <xf numFmtId="0" fontId="23" fillId="10" borderId="18" xfId="0" applyFont="1" applyFill="1" applyBorder="1" applyAlignment="1" applyProtection="1">
      <alignment horizontal="center" vertical="center" wrapText="1"/>
      <protection locked="0"/>
    </xf>
    <xf numFmtId="0" fontId="0" fillId="2" borderId="4" xfId="0" quotePrefix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2" fillId="10" borderId="8" xfId="0" applyFont="1" applyFill="1" applyBorder="1" applyAlignment="1" applyProtection="1">
      <alignment horizontal="center" vertical="center" wrapText="1"/>
      <protection locked="0"/>
    </xf>
    <xf numFmtId="0" fontId="22" fillId="10" borderId="19" xfId="0" applyFont="1" applyFill="1" applyBorder="1" applyAlignment="1" applyProtection="1">
      <alignment horizontal="center" vertical="center"/>
      <protection locked="0"/>
    </xf>
    <xf numFmtId="0" fontId="22" fillId="10" borderId="11" xfId="0" applyFont="1" applyFill="1" applyBorder="1" applyAlignment="1" applyProtection="1">
      <alignment horizontal="center" vertical="center"/>
      <protection locked="0"/>
    </xf>
    <xf numFmtId="0" fontId="22" fillId="1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2" fillId="10" borderId="14" xfId="0" applyFont="1" applyFill="1" applyBorder="1" applyAlignment="1" applyProtection="1">
      <alignment horizontal="center" vertical="center"/>
      <protection locked="0"/>
    </xf>
    <xf numFmtId="0" fontId="22" fillId="10" borderId="15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6" fillId="2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8" fillId="7" borderId="72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42" xfId="0" applyBorder="1" applyAlignment="1">
      <alignment wrapText="1"/>
    </xf>
    <xf numFmtId="0" fontId="15" fillId="0" borderId="4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3" fillId="0" borderId="4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6" fillId="0" borderId="4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43" xfId="0" applyFont="1" applyBorder="1" applyAlignment="1">
      <alignment vertical="top"/>
    </xf>
    <xf numFmtId="0" fontId="0" fillId="0" borderId="55" xfId="0" applyBorder="1" applyAlignment="1">
      <alignment vertical="top"/>
    </xf>
    <xf numFmtId="0" fontId="17" fillId="0" borderId="2" xfId="0" applyFont="1" applyBorder="1" applyAlignment="1">
      <alignment vertical="top"/>
    </xf>
    <xf numFmtId="0" fontId="17" fillId="0" borderId="34" xfId="0" applyFont="1" applyBorder="1" applyAlignment="1">
      <alignment vertical="top"/>
    </xf>
    <xf numFmtId="0" fontId="17" fillId="0" borderId="51" xfId="0" applyFont="1" applyBorder="1" applyAlignment="1">
      <alignment vertical="top"/>
    </xf>
    <xf numFmtId="0" fontId="14" fillId="0" borderId="14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7" xfId="0" applyBorder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C0C0C0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638735</xdr:colOff>
      <xdr:row>5</xdr:row>
      <xdr:rowOff>0</xdr:rowOff>
    </xdr:from>
    <xdr:to>
      <xdr:col>2</xdr:col>
      <xdr:colOff>11206</xdr:colOff>
      <xdr:row>5</xdr:row>
      <xdr:rowOff>0</xdr:rowOff>
    </xdr:to>
    <xdr:cxnSp macro="">
      <xdr:nvCxnSpPr>
        <xdr:cNvPr id="12" name="Straight Arrow Connector 11"/>
        <xdr:cNvCxnSpPr/>
      </xdr:nvCxnSpPr>
      <xdr:spPr>
        <a:xfrm>
          <a:off x="1479176" y="1445559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7</xdr:row>
      <xdr:rowOff>1</xdr:rowOff>
    </xdr:from>
    <xdr:to>
      <xdr:col>2</xdr:col>
      <xdr:colOff>11206</xdr:colOff>
      <xdr:row>7</xdr:row>
      <xdr:rowOff>1</xdr:rowOff>
    </xdr:to>
    <xdr:cxnSp macro="">
      <xdr:nvCxnSpPr>
        <xdr:cNvPr id="14" name="Straight Arrow Connector 13"/>
        <xdr:cNvCxnSpPr/>
      </xdr:nvCxnSpPr>
      <xdr:spPr>
        <a:xfrm>
          <a:off x="1479176" y="2050677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9</xdr:row>
      <xdr:rowOff>1</xdr:rowOff>
    </xdr:from>
    <xdr:to>
      <xdr:col>2</xdr:col>
      <xdr:colOff>11206</xdr:colOff>
      <xdr:row>9</xdr:row>
      <xdr:rowOff>1</xdr:rowOff>
    </xdr:to>
    <xdr:cxnSp macro="">
      <xdr:nvCxnSpPr>
        <xdr:cNvPr id="15" name="Straight Arrow Connector 14"/>
        <xdr:cNvCxnSpPr/>
      </xdr:nvCxnSpPr>
      <xdr:spPr>
        <a:xfrm>
          <a:off x="1479176" y="2655795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11</xdr:row>
      <xdr:rowOff>1</xdr:rowOff>
    </xdr:from>
    <xdr:to>
      <xdr:col>2</xdr:col>
      <xdr:colOff>11206</xdr:colOff>
      <xdr:row>11</xdr:row>
      <xdr:rowOff>1</xdr:rowOff>
    </xdr:to>
    <xdr:cxnSp macro="">
      <xdr:nvCxnSpPr>
        <xdr:cNvPr id="16" name="Straight Arrow Connector 15"/>
        <xdr:cNvCxnSpPr/>
      </xdr:nvCxnSpPr>
      <xdr:spPr>
        <a:xfrm>
          <a:off x="1479176" y="3260913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13</xdr:row>
      <xdr:rowOff>2</xdr:rowOff>
    </xdr:from>
    <xdr:to>
      <xdr:col>2</xdr:col>
      <xdr:colOff>11206</xdr:colOff>
      <xdr:row>13</xdr:row>
      <xdr:rowOff>2</xdr:rowOff>
    </xdr:to>
    <xdr:cxnSp macro="">
      <xdr:nvCxnSpPr>
        <xdr:cNvPr id="17" name="Straight Arrow Connector 16"/>
        <xdr:cNvCxnSpPr/>
      </xdr:nvCxnSpPr>
      <xdr:spPr>
        <a:xfrm>
          <a:off x="1479176" y="3866031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15</xdr:row>
      <xdr:rowOff>2</xdr:rowOff>
    </xdr:from>
    <xdr:to>
      <xdr:col>2</xdr:col>
      <xdr:colOff>11206</xdr:colOff>
      <xdr:row>15</xdr:row>
      <xdr:rowOff>2</xdr:rowOff>
    </xdr:to>
    <xdr:cxnSp macro="">
      <xdr:nvCxnSpPr>
        <xdr:cNvPr id="18" name="Straight Arrow Connector 17"/>
        <xdr:cNvCxnSpPr/>
      </xdr:nvCxnSpPr>
      <xdr:spPr>
        <a:xfrm>
          <a:off x="1479176" y="4471149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17</xdr:row>
      <xdr:rowOff>2</xdr:rowOff>
    </xdr:from>
    <xdr:to>
      <xdr:col>2</xdr:col>
      <xdr:colOff>11206</xdr:colOff>
      <xdr:row>17</xdr:row>
      <xdr:rowOff>2</xdr:rowOff>
    </xdr:to>
    <xdr:cxnSp macro="">
      <xdr:nvCxnSpPr>
        <xdr:cNvPr id="19" name="Straight Arrow Connector 18"/>
        <xdr:cNvCxnSpPr/>
      </xdr:nvCxnSpPr>
      <xdr:spPr>
        <a:xfrm>
          <a:off x="1479176" y="5076267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19</xdr:row>
      <xdr:rowOff>3</xdr:rowOff>
    </xdr:from>
    <xdr:to>
      <xdr:col>2</xdr:col>
      <xdr:colOff>11206</xdr:colOff>
      <xdr:row>19</xdr:row>
      <xdr:rowOff>3</xdr:rowOff>
    </xdr:to>
    <xdr:cxnSp macro="">
      <xdr:nvCxnSpPr>
        <xdr:cNvPr id="20" name="Straight Arrow Connector 19"/>
        <xdr:cNvCxnSpPr/>
      </xdr:nvCxnSpPr>
      <xdr:spPr>
        <a:xfrm>
          <a:off x="1479176" y="5681385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21</xdr:row>
      <xdr:rowOff>3</xdr:rowOff>
    </xdr:from>
    <xdr:to>
      <xdr:col>2</xdr:col>
      <xdr:colOff>11206</xdr:colOff>
      <xdr:row>21</xdr:row>
      <xdr:rowOff>3</xdr:rowOff>
    </xdr:to>
    <xdr:cxnSp macro="">
      <xdr:nvCxnSpPr>
        <xdr:cNvPr id="21" name="Straight Arrow Connector 20"/>
        <xdr:cNvCxnSpPr/>
      </xdr:nvCxnSpPr>
      <xdr:spPr>
        <a:xfrm>
          <a:off x="1479176" y="6286503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23</xdr:row>
      <xdr:rowOff>3</xdr:rowOff>
    </xdr:from>
    <xdr:to>
      <xdr:col>2</xdr:col>
      <xdr:colOff>11206</xdr:colOff>
      <xdr:row>23</xdr:row>
      <xdr:rowOff>3</xdr:rowOff>
    </xdr:to>
    <xdr:cxnSp macro="">
      <xdr:nvCxnSpPr>
        <xdr:cNvPr id="22" name="Straight Arrow Connector 21"/>
        <xdr:cNvCxnSpPr/>
      </xdr:nvCxnSpPr>
      <xdr:spPr>
        <a:xfrm>
          <a:off x="1479176" y="6891621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638735</xdr:colOff>
      <xdr:row>25</xdr:row>
      <xdr:rowOff>0</xdr:rowOff>
    </xdr:from>
    <xdr:to>
      <xdr:col>2</xdr:col>
      <xdr:colOff>11206</xdr:colOff>
      <xdr:row>25</xdr:row>
      <xdr:rowOff>0</xdr:rowOff>
    </xdr:to>
    <xdr:cxnSp macro="">
      <xdr:nvCxnSpPr>
        <xdr:cNvPr id="23" name="Straight Arrow Connector 22"/>
        <xdr:cNvCxnSpPr/>
      </xdr:nvCxnSpPr>
      <xdr:spPr>
        <a:xfrm>
          <a:off x="1479176" y="7496735"/>
          <a:ext cx="179295" cy="0"/>
        </a:xfrm>
        <a:prstGeom prst="straightConnector1">
          <a:avLst/>
        </a:prstGeom>
        <a:ln w="19050">
          <a:tailEnd type="triangle" w="med" len="lg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27</xdr:row>
      <xdr:rowOff>24492</xdr:rowOff>
    </xdr:from>
    <xdr:to>
      <xdr:col>9</xdr:col>
      <xdr:colOff>942974</xdr:colOff>
      <xdr:row>36</xdr:row>
      <xdr:rowOff>134710</xdr:rowOff>
    </xdr:to>
    <xdr:pic>
      <xdr:nvPicPr>
        <xdr:cNvPr id="11" name="Picture 10" descr="usa_map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6375" y="5472792"/>
          <a:ext cx="3886199" cy="1939018"/>
        </a:xfrm>
        <a:prstGeom prst="rect">
          <a:avLst/>
        </a:prstGeom>
        <a:effectLst>
          <a:outerShdw sx="1000" sy="1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6"/>
  <sheetViews>
    <sheetView tabSelected="1" zoomScale="90" zoomScaleNormal="90" zoomScalePageLayoutView="90" workbookViewId="0">
      <selection activeCell="A8" sqref="A8:B9"/>
    </sheetView>
  </sheetViews>
  <sheetFormatPr baseColWidth="10" defaultColWidth="11" defaultRowHeight="13" x14ac:dyDescent="0.15"/>
  <cols>
    <col min="2" max="2" width="10.6640625" customWidth="1"/>
    <col min="3" max="3" width="8.83203125" customWidth="1"/>
    <col min="4" max="4" width="5.83203125" customWidth="1"/>
    <col min="5" max="5" width="8.83203125" customWidth="1"/>
    <col min="6" max="6" width="5.83203125" customWidth="1"/>
    <col min="7" max="7" width="7" customWidth="1"/>
    <col min="8" max="8" width="7.5" customWidth="1"/>
    <col min="9" max="10" width="5.1640625" hidden="1" customWidth="1"/>
    <col min="11" max="11" width="6.33203125" hidden="1" customWidth="1"/>
    <col min="12" max="12" width="6.1640625" hidden="1" customWidth="1"/>
    <col min="13" max="13" width="5.83203125" hidden="1" customWidth="1"/>
    <col min="14" max="14" width="6.1640625" hidden="1" customWidth="1"/>
    <col min="15" max="15" width="5.1640625" hidden="1" customWidth="1"/>
    <col min="16" max="16" width="7.1640625" hidden="1" customWidth="1"/>
    <col min="17" max="17" width="5.6640625" customWidth="1"/>
    <col min="18" max="18" width="6.6640625" style="1" bestFit="1" customWidth="1"/>
    <col min="19" max="19" width="7.83203125" hidden="1" customWidth="1"/>
    <col min="20" max="20" width="10.6640625" customWidth="1"/>
    <col min="21" max="21" width="11.1640625" customWidth="1"/>
    <col min="22" max="22" width="14" customWidth="1"/>
    <col min="23" max="24" width="10.33203125" customWidth="1"/>
    <col min="25" max="25" width="13" bestFit="1" customWidth="1"/>
    <col min="26" max="26" width="5.83203125" customWidth="1"/>
    <col min="28" max="28" width="18.5" customWidth="1"/>
  </cols>
  <sheetData>
    <row r="1" spans="1:29" ht="21" customHeight="1" x14ac:dyDescent="0.2">
      <c r="A1" s="250" t="s">
        <v>49</v>
      </c>
      <c r="B1" s="251"/>
      <c r="C1" s="268" t="s">
        <v>133</v>
      </c>
      <c r="D1" s="269"/>
      <c r="E1" s="270" t="s">
        <v>134</v>
      </c>
      <c r="F1" s="271"/>
      <c r="G1" s="293" t="s">
        <v>181</v>
      </c>
      <c r="H1" s="291" t="s">
        <v>182</v>
      </c>
      <c r="I1" s="260" t="s">
        <v>22</v>
      </c>
      <c r="J1" s="263" t="s">
        <v>34</v>
      </c>
      <c r="K1" s="263"/>
      <c r="L1" s="86" t="s">
        <v>38</v>
      </c>
      <c r="M1" s="224" t="s">
        <v>40</v>
      </c>
      <c r="N1" s="233" t="s">
        <v>45</v>
      </c>
      <c r="O1" s="235" t="s">
        <v>46</v>
      </c>
      <c r="P1" s="237" t="s">
        <v>142</v>
      </c>
      <c r="Q1" s="155" t="s">
        <v>66</v>
      </c>
      <c r="R1" s="155" t="s">
        <v>42</v>
      </c>
      <c r="S1" s="156"/>
      <c r="T1" s="157" t="s">
        <v>62</v>
      </c>
      <c r="U1" s="158" t="s">
        <v>61</v>
      </c>
      <c r="V1" s="172" t="s">
        <v>177</v>
      </c>
      <c r="W1" s="205"/>
      <c r="X1" s="197"/>
      <c r="Y1" s="198"/>
      <c r="AA1" s="87" t="s">
        <v>141</v>
      </c>
      <c r="AB1" s="78"/>
    </row>
    <row r="2" spans="1:29" ht="21" customHeight="1" x14ac:dyDescent="0.2">
      <c r="A2" s="252"/>
      <c r="B2" s="253"/>
      <c r="C2" s="4" t="s">
        <v>67</v>
      </c>
      <c r="D2" s="118" t="s">
        <v>144</v>
      </c>
      <c r="E2" s="120" t="s">
        <v>67</v>
      </c>
      <c r="F2" s="121" t="s">
        <v>144</v>
      </c>
      <c r="G2" s="294"/>
      <c r="H2" s="292"/>
      <c r="I2" s="261"/>
      <c r="J2" s="277" t="s">
        <v>35</v>
      </c>
      <c r="K2" s="277" t="s">
        <v>36</v>
      </c>
      <c r="L2" s="298">
        <v>100</v>
      </c>
      <c r="M2" s="225"/>
      <c r="N2" s="234"/>
      <c r="O2" s="236"/>
      <c r="P2" s="238"/>
      <c r="Q2" s="136" t="s">
        <v>163</v>
      </c>
      <c r="R2" s="136" t="s">
        <v>164</v>
      </c>
      <c r="S2" s="3"/>
      <c r="T2" s="137" t="s">
        <v>165</v>
      </c>
      <c r="U2" s="138" t="s">
        <v>166</v>
      </c>
      <c r="V2" s="173" t="s">
        <v>24</v>
      </c>
      <c r="W2" s="174"/>
      <c r="X2" s="175"/>
      <c r="Y2" s="176"/>
      <c r="AA2" s="78" t="s">
        <v>140</v>
      </c>
      <c r="AB2" s="110" t="s">
        <v>162</v>
      </c>
    </row>
    <row r="3" spans="1:29" ht="24" customHeight="1" thickBot="1" x14ac:dyDescent="0.25">
      <c r="A3" s="254"/>
      <c r="B3" s="255"/>
      <c r="C3" s="111" t="s">
        <v>68</v>
      </c>
      <c r="D3" s="119" t="s">
        <v>167</v>
      </c>
      <c r="E3" s="122" t="s">
        <v>68</v>
      </c>
      <c r="F3" s="123" t="s">
        <v>167</v>
      </c>
      <c r="G3" s="203" t="s">
        <v>179</v>
      </c>
      <c r="H3" s="295" t="s">
        <v>183</v>
      </c>
      <c r="I3" s="261"/>
      <c r="J3" s="277"/>
      <c r="K3" s="277"/>
      <c r="L3" s="298"/>
      <c r="M3" s="216" t="s">
        <v>41</v>
      </c>
      <c r="N3" s="275" t="s">
        <v>48</v>
      </c>
      <c r="O3" s="218" t="s">
        <v>47</v>
      </c>
      <c r="P3" s="238"/>
      <c r="Q3" s="85" t="s">
        <v>51</v>
      </c>
      <c r="R3" s="85" t="s">
        <v>43</v>
      </c>
      <c r="S3" s="57" t="s">
        <v>135</v>
      </c>
      <c r="T3" s="2" t="s">
        <v>44</v>
      </c>
      <c r="U3" s="82" t="s">
        <v>51</v>
      </c>
      <c r="V3" s="173" t="s">
        <v>25</v>
      </c>
      <c r="W3" s="174"/>
      <c r="X3" s="175"/>
      <c r="Y3" s="176"/>
      <c r="AA3" s="78" t="s">
        <v>139</v>
      </c>
      <c r="AB3" s="110" t="s">
        <v>161</v>
      </c>
      <c r="AC3" s="78"/>
    </row>
    <row r="4" spans="1:29" ht="24" customHeight="1" thickBot="1" x14ac:dyDescent="0.25">
      <c r="A4" s="264" t="s">
        <v>178</v>
      </c>
      <c r="B4" s="265"/>
      <c r="C4" s="124"/>
      <c r="D4" s="125"/>
      <c r="E4" s="124"/>
      <c r="F4" s="125"/>
      <c r="G4" s="204" t="s">
        <v>180</v>
      </c>
      <c r="H4" s="296"/>
      <c r="I4" s="262"/>
      <c r="J4" s="266" t="s">
        <v>37</v>
      </c>
      <c r="K4" s="266"/>
      <c r="L4" s="159" t="s">
        <v>39</v>
      </c>
      <c r="M4" s="217"/>
      <c r="N4" s="276"/>
      <c r="O4" s="219"/>
      <c r="P4" s="239"/>
      <c r="Q4" s="160" t="s">
        <v>52</v>
      </c>
      <c r="R4" s="161" t="s">
        <v>53</v>
      </c>
      <c r="S4" s="162"/>
      <c r="T4" s="163" t="s">
        <v>33</v>
      </c>
      <c r="U4" s="164" t="s">
        <v>52</v>
      </c>
      <c r="V4" s="177" t="s">
        <v>170</v>
      </c>
      <c r="W4" s="178"/>
      <c r="X4" s="175"/>
      <c r="Y4" s="176"/>
      <c r="AA4" s="79" t="s">
        <v>131</v>
      </c>
      <c r="AB4" s="109" t="s">
        <v>157</v>
      </c>
    </row>
    <row r="5" spans="1:29" ht="24" customHeight="1" thickBot="1" x14ac:dyDescent="0.25">
      <c r="A5" s="246"/>
      <c r="B5" s="247"/>
      <c r="C5" s="126"/>
      <c r="D5" s="127"/>
      <c r="E5" s="128"/>
      <c r="F5" s="127"/>
      <c r="G5" s="206"/>
      <c r="H5" s="208"/>
      <c r="I5" s="267">
        <f>MOD(H5+N6,360)</f>
        <v>0</v>
      </c>
      <c r="J5" s="60"/>
      <c r="K5" s="61"/>
      <c r="L5" s="226">
        <v>95</v>
      </c>
      <c r="M5" s="64" t="str">
        <f>IF(H5&lt;&gt;"", MOD(H5, 360), "")</f>
        <v/>
      </c>
      <c r="N5" s="65">
        <f>IF(L5&gt;0, ROUND(MOD(H5+DEGREES(ASIN(((K5/L5)*SIN(RADIANS(J5-H5))))), 360),0), "")</f>
        <v>0</v>
      </c>
      <c r="O5" s="66">
        <f>IF(N5&lt;&gt;"", ROUND(MOD(N5+N6, 360), 0), "")</f>
        <v>0</v>
      </c>
      <c r="P5" s="228"/>
      <c r="Q5" s="201"/>
      <c r="R5" s="116"/>
      <c r="S5" s="67" t="str">
        <f>IF(R5&lt;&gt;"", Q5/R5, "")</f>
        <v/>
      </c>
      <c r="T5" s="68" t="str">
        <f>IF(S5&lt;&gt;"", MROUND(S5/24, TIME(0,0,1)), "")</f>
        <v/>
      </c>
      <c r="U5" s="115"/>
      <c r="V5" s="177" t="s">
        <v>171</v>
      </c>
      <c r="W5" s="178"/>
      <c r="X5" s="175"/>
      <c r="Y5" s="176"/>
      <c r="AA5" s="79" t="s">
        <v>130</v>
      </c>
      <c r="AB5" s="109" t="s">
        <v>156</v>
      </c>
    </row>
    <row r="6" spans="1:29" ht="24" customHeight="1" thickBot="1" x14ac:dyDescent="0.25">
      <c r="A6" s="240"/>
      <c r="B6" s="272"/>
      <c r="C6" s="129"/>
      <c r="D6" s="130"/>
      <c r="E6" s="131"/>
      <c r="F6" s="130"/>
      <c r="G6" s="207"/>
      <c r="H6" s="209"/>
      <c r="I6" s="249"/>
      <c r="J6" s="220"/>
      <c r="K6" s="221"/>
      <c r="L6" s="227"/>
      <c r="M6" s="69">
        <f>IF(N5&lt;&gt;"", N5-H5, "")</f>
        <v>0</v>
      </c>
      <c r="N6" s="58"/>
      <c r="O6" s="59">
        <v>0</v>
      </c>
      <c r="P6" s="223"/>
      <c r="Q6" s="81">
        <f>Q$27-Q5</f>
        <v>0</v>
      </c>
      <c r="R6" s="70"/>
      <c r="S6" s="71"/>
      <c r="T6" s="72"/>
      <c r="U6" s="83">
        <f>$X$12-U5</f>
        <v>38</v>
      </c>
      <c r="V6" s="173" t="s">
        <v>26</v>
      </c>
      <c r="W6" s="174"/>
      <c r="X6" s="175"/>
      <c r="Y6" s="176"/>
      <c r="AA6" s="214" t="s">
        <v>186</v>
      </c>
      <c r="AB6" s="215" t="s">
        <v>187</v>
      </c>
    </row>
    <row r="7" spans="1:29" ht="24" customHeight="1" thickBot="1" x14ac:dyDescent="0.25">
      <c r="A7" s="273"/>
      <c r="B7" s="274"/>
      <c r="C7" s="139"/>
      <c r="D7" s="140"/>
      <c r="E7" s="141"/>
      <c r="F7" s="140"/>
      <c r="G7" s="210"/>
      <c r="H7" s="212"/>
      <c r="I7" s="248">
        <f>MOD(H7+N8,360)</f>
        <v>0</v>
      </c>
      <c r="J7" s="62"/>
      <c r="K7" s="63"/>
      <c r="L7" s="226">
        <v>95</v>
      </c>
      <c r="M7" s="73" t="str">
        <f>IF(H7&lt;&gt;"", MOD(H7, 360), "")</f>
        <v/>
      </c>
      <c r="N7" s="74">
        <f>IF(L7&gt;0, ROUND(MOD(H7+DEGREES(ASIN(((K7/L7)*SIN(RADIANS(J7-H7))))), 360),0), "")</f>
        <v>0</v>
      </c>
      <c r="O7" s="75">
        <f>IF(N7&lt;&gt;"", ROUND(MOD(N7+N8, 360), 0), "")</f>
        <v>0</v>
      </c>
      <c r="P7" s="222"/>
      <c r="Q7" s="202"/>
      <c r="R7" s="171"/>
      <c r="S7" s="76" t="str">
        <f>IF(R7&lt;&gt;"", Q7/R7, "")</f>
        <v/>
      </c>
      <c r="T7" s="77" t="str">
        <f>IF(S7&lt;&gt;"", MROUND(S7/24, TIME(0,0,1)), "")</f>
        <v/>
      </c>
      <c r="U7" s="84">
        <f>IF(R7&lt;&gt;"", ROUND(S7*$X$13, 1), 0)</f>
        <v>0</v>
      </c>
      <c r="V7" s="173" t="s">
        <v>27</v>
      </c>
      <c r="W7" s="174"/>
      <c r="X7" s="175"/>
      <c r="Y7" s="176"/>
      <c r="AA7" s="214" t="s">
        <v>184</v>
      </c>
      <c r="AB7" s="215" t="s">
        <v>185</v>
      </c>
    </row>
    <row r="8" spans="1:29" ht="24" customHeight="1" thickBot="1" x14ac:dyDescent="0.25">
      <c r="A8" s="256"/>
      <c r="B8" s="257"/>
      <c r="C8" s="142"/>
      <c r="D8" s="143"/>
      <c r="E8" s="144"/>
      <c r="F8" s="143"/>
      <c r="G8" s="211"/>
      <c r="H8" s="213"/>
      <c r="I8" s="249"/>
      <c r="J8" s="220"/>
      <c r="K8" s="221"/>
      <c r="L8" s="227"/>
      <c r="M8" s="69">
        <f>IF(N7&lt;&gt;"", N7-H7, "")</f>
        <v>0</v>
      </c>
      <c r="N8" s="58"/>
      <c r="O8" s="59">
        <v>0</v>
      </c>
      <c r="P8" s="223"/>
      <c r="Q8" s="81">
        <f>Q6-Q7</f>
        <v>0</v>
      </c>
      <c r="R8" s="70"/>
      <c r="S8" s="71"/>
      <c r="T8" s="72"/>
      <c r="U8" s="83">
        <f>IF(U7&lt;&gt;"", U6-U7, "")</f>
        <v>38</v>
      </c>
      <c r="V8" s="179" t="s">
        <v>28</v>
      </c>
      <c r="W8" s="180"/>
      <c r="X8" s="181"/>
      <c r="Y8" s="182"/>
      <c r="AA8" s="78" t="s">
        <v>138</v>
      </c>
      <c r="AB8" s="110" t="s">
        <v>160</v>
      </c>
    </row>
    <row r="9" spans="1:29" ht="24" customHeight="1" thickBot="1" x14ac:dyDescent="0.25">
      <c r="A9" s="258"/>
      <c r="B9" s="259"/>
      <c r="C9" s="126"/>
      <c r="D9" s="132"/>
      <c r="E9" s="133"/>
      <c r="F9" s="132"/>
      <c r="G9" s="206"/>
      <c r="H9" s="208"/>
      <c r="I9" s="248">
        <f>MOD(H9+N10,360)</f>
        <v>0</v>
      </c>
      <c r="J9" s="62"/>
      <c r="K9" s="63"/>
      <c r="L9" s="226">
        <v>95</v>
      </c>
      <c r="M9" s="73" t="str">
        <f>IF(H9&lt;&gt;"", MOD(H9, 360), "")</f>
        <v/>
      </c>
      <c r="N9" s="74">
        <f>IF(L9&gt;0, ROUND(MOD(H9+DEGREES(ASIN(((K9/L9)*SIN(RADIANS(J9-H9))))), 360),0), "")</f>
        <v>0</v>
      </c>
      <c r="O9" s="75">
        <f>IF(N9&lt;&gt;"", ROUND(MOD(N9+N10, 360), 0), "")</f>
        <v>0</v>
      </c>
      <c r="P9" s="222"/>
      <c r="Q9" s="202"/>
      <c r="R9" s="171"/>
      <c r="S9" s="76" t="str">
        <f>IF(R9&lt;&gt;"", Q9/R9, "")</f>
        <v/>
      </c>
      <c r="T9" s="77" t="str">
        <f>IF(S9&lt;&gt;"", MROUND(S9/24, TIME(0,0,1)), "")</f>
        <v/>
      </c>
      <c r="U9" s="84">
        <f>IF(R9&lt;&gt;"", ROUND(S9*$X$13, 1), 0)</f>
        <v>0</v>
      </c>
      <c r="V9" s="231" t="s">
        <v>56</v>
      </c>
      <c r="W9" s="232"/>
      <c r="X9" s="229" t="s">
        <v>61</v>
      </c>
      <c r="Y9" s="230"/>
      <c r="AA9" s="80" t="s">
        <v>136</v>
      </c>
      <c r="AB9" s="108" t="s">
        <v>155</v>
      </c>
    </row>
    <row r="10" spans="1:29" ht="24" customHeight="1" thickBot="1" x14ac:dyDescent="0.25">
      <c r="A10" s="240"/>
      <c r="B10" s="241"/>
      <c r="C10" s="129"/>
      <c r="D10" s="130"/>
      <c r="E10" s="131"/>
      <c r="F10" s="130"/>
      <c r="G10" s="207"/>
      <c r="H10" s="209"/>
      <c r="I10" s="249"/>
      <c r="J10" s="220"/>
      <c r="K10" s="221"/>
      <c r="L10" s="227"/>
      <c r="M10" s="69">
        <f>IF(N9&lt;&gt;"", N9-H9, "")</f>
        <v>0</v>
      </c>
      <c r="N10" s="58"/>
      <c r="O10" s="59">
        <v>0</v>
      </c>
      <c r="P10" s="223"/>
      <c r="Q10" s="81">
        <f>Q8-Q9</f>
        <v>0</v>
      </c>
      <c r="R10" s="70"/>
      <c r="S10" s="71"/>
      <c r="T10" s="72"/>
      <c r="U10" s="83">
        <f>IF(U9&lt;&gt;"", U8-U9, "")</f>
        <v>38</v>
      </c>
      <c r="V10" s="183" t="s">
        <v>60</v>
      </c>
      <c r="W10" s="184"/>
      <c r="X10" s="112">
        <v>38</v>
      </c>
      <c r="Y10" s="185" t="s">
        <v>63</v>
      </c>
      <c r="AA10" s="79" t="s">
        <v>132</v>
      </c>
      <c r="AB10" s="109" t="s">
        <v>158</v>
      </c>
    </row>
    <row r="11" spans="1:29" ht="24" customHeight="1" thickBot="1" x14ac:dyDescent="0.25">
      <c r="A11" s="242"/>
      <c r="B11" s="243"/>
      <c r="C11" s="139"/>
      <c r="D11" s="145"/>
      <c r="E11" s="146"/>
      <c r="F11" s="145"/>
      <c r="G11" s="210"/>
      <c r="H11" s="212"/>
      <c r="I11" s="248">
        <f>MOD(H11+N12,360)</f>
        <v>0</v>
      </c>
      <c r="J11" s="62"/>
      <c r="K11" s="63"/>
      <c r="L11" s="226">
        <v>95</v>
      </c>
      <c r="M11" s="73" t="str">
        <f>IF(H11&lt;&gt;"", MOD(H11, 360), "")</f>
        <v/>
      </c>
      <c r="N11" s="74">
        <f>IF(L11&gt;0, ROUND(MOD(H11+DEGREES(ASIN(((K11/L11)*SIN(RADIANS(J11-H11))))), 360),0), "")</f>
        <v>0</v>
      </c>
      <c r="O11" s="75">
        <f>IF(N11&lt;&gt;"", ROUND(MOD(N11+N12, 360), 0), "")</f>
        <v>0</v>
      </c>
      <c r="P11" s="222"/>
      <c r="Q11" s="202"/>
      <c r="R11" s="171"/>
      <c r="S11" s="76" t="str">
        <f>IF(R11&lt;&gt;"", Q11/R11, "")</f>
        <v/>
      </c>
      <c r="T11" s="77" t="str">
        <f>IF(S11&lt;&gt;"", MROUND(S11/24, TIME(0,0,1)), "")</f>
        <v/>
      </c>
      <c r="U11" s="84">
        <f>IF(R11&lt;&gt;"", ROUND(S11*$X$13, 1), 0)</f>
        <v>0</v>
      </c>
      <c r="V11" s="183" t="s">
        <v>57</v>
      </c>
      <c r="W11" s="184"/>
      <c r="X11" s="113"/>
      <c r="Y11" s="185" t="s">
        <v>65</v>
      </c>
      <c r="AA11" s="79" t="s">
        <v>137</v>
      </c>
      <c r="AB11" s="110" t="s">
        <v>159</v>
      </c>
    </row>
    <row r="12" spans="1:29" ht="24" customHeight="1" thickBot="1" x14ac:dyDescent="0.2">
      <c r="A12" s="244"/>
      <c r="B12" s="245"/>
      <c r="C12" s="142"/>
      <c r="D12" s="147"/>
      <c r="E12" s="148"/>
      <c r="F12" s="147"/>
      <c r="G12" s="211"/>
      <c r="H12" s="213"/>
      <c r="I12" s="249"/>
      <c r="J12" s="220"/>
      <c r="K12" s="221"/>
      <c r="L12" s="227"/>
      <c r="M12" s="69">
        <f>IF(N11&lt;&gt;"", N11-H11, "")</f>
        <v>0</v>
      </c>
      <c r="N12" s="58"/>
      <c r="O12" s="59">
        <v>0</v>
      </c>
      <c r="P12" s="223"/>
      <c r="Q12" s="81">
        <f>Q10-Q11</f>
        <v>0</v>
      </c>
      <c r="R12" s="70"/>
      <c r="S12" s="71"/>
      <c r="T12" s="72"/>
      <c r="U12" s="83">
        <f>IF(U11&lt;&gt;"", U10-U11, "")</f>
        <v>38</v>
      </c>
      <c r="V12" s="183" t="s">
        <v>58</v>
      </c>
      <c r="W12" s="184"/>
      <c r="X12" s="186">
        <f>X10-X11</f>
        <v>38</v>
      </c>
      <c r="Y12" s="185" t="s">
        <v>147</v>
      </c>
    </row>
    <row r="13" spans="1:29" ht="24" customHeight="1" thickBot="1" x14ac:dyDescent="0.2">
      <c r="A13" s="246"/>
      <c r="B13" s="247"/>
      <c r="C13" s="126"/>
      <c r="D13" s="132"/>
      <c r="E13" s="133"/>
      <c r="F13" s="132"/>
      <c r="G13" s="206"/>
      <c r="H13" s="208"/>
      <c r="I13" s="248">
        <f>MOD(H13+N14,360)</f>
        <v>0</v>
      </c>
      <c r="J13" s="62"/>
      <c r="K13" s="63"/>
      <c r="L13" s="226">
        <v>90</v>
      </c>
      <c r="M13" s="73" t="str">
        <f>IF(H13&lt;&gt;"", MOD(H13, 360), "")</f>
        <v/>
      </c>
      <c r="N13" s="74">
        <f>IF(L13&gt;0, ROUND(MOD(H13+DEGREES(ASIN(((K13/L13)*SIN(RADIANS(J13-H13))))), 360),0), "")</f>
        <v>0</v>
      </c>
      <c r="O13" s="75">
        <f>IF(N13&lt;&gt;"", ROUND(MOD(N13+N14, 360), 0), "")</f>
        <v>0</v>
      </c>
      <c r="P13" s="222"/>
      <c r="Q13" s="202"/>
      <c r="R13" s="171"/>
      <c r="S13" s="76" t="str">
        <f>IF(R13&lt;&gt;"", Q13/R13, "")</f>
        <v/>
      </c>
      <c r="T13" s="77" t="str">
        <f>IF(S13&lt;&gt;"", MROUND(S13/24, TIME(0,0,1)), "")</f>
        <v/>
      </c>
      <c r="U13" s="84">
        <f>IF(R13&lt;&gt;"", ROUND(S13*$X$13, 1), 0)</f>
        <v>0</v>
      </c>
      <c r="V13" s="183" t="s">
        <v>145</v>
      </c>
      <c r="W13" s="184"/>
      <c r="X13" s="114">
        <v>8</v>
      </c>
      <c r="Y13" s="185" t="s">
        <v>148</v>
      </c>
    </row>
    <row r="14" spans="1:29" ht="24" customHeight="1" thickBot="1" x14ac:dyDescent="0.2">
      <c r="A14" s="278"/>
      <c r="B14" s="279"/>
      <c r="C14" s="129"/>
      <c r="D14" s="134"/>
      <c r="E14" s="135"/>
      <c r="F14" s="134"/>
      <c r="G14" s="207"/>
      <c r="H14" s="209"/>
      <c r="I14" s="249"/>
      <c r="J14" s="220"/>
      <c r="K14" s="221"/>
      <c r="L14" s="227"/>
      <c r="M14" s="69">
        <f>IF(N13&lt;&gt;"", N13-H13, "")</f>
        <v>0</v>
      </c>
      <c r="N14" s="58"/>
      <c r="O14" s="59">
        <v>0</v>
      </c>
      <c r="P14" s="223"/>
      <c r="Q14" s="81">
        <f>Q12-Q13</f>
        <v>0</v>
      </c>
      <c r="R14" s="70"/>
      <c r="S14" s="71"/>
      <c r="T14" s="72"/>
      <c r="U14" s="83">
        <f>IF(U13&lt;&gt;"", U12-U13, "")</f>
        <v>38</v>
      </c>
      <c r="V14" s="183" t="s">
        <v>50</v>
      </c>
      <c r="W14" s="184"/>
      <c r="X14" s="186">
        <f>U27</f>
        <v>0</v>
      </c>
      <c r="Y14" s="185" t="s">
        <v>64</v>
      </c>
    </row>
    <row r="15" spans="1:29" ht="24" customHeight="1" thickBot="1" x14ac:dyDescent="0.2">
      <c r="A15" s="280"/>
      <c r="B15" s="281"/>
      <c r="C15" s="139"/>
      <c r="D15" s="145"/>
      <c r="E15" s="146"/>
      <c r="F15" s="145"/>
      <c r="G15" s="210"/>
      <c r="H15" s="212"/>
      <c r="I15" s="248">
        <f>MOD(H15+N16,360)</f>
        <v>0</v>
      </c>
      <c r="J15" s="62"/>
      <c r="K15" s="63"/>
      <c r="L15" s="226">
        <v>95</v>
      </c>
      <c r="M15" s="73" t="str">
        <f>IF(H15&lt;&gt;"", MOD(H15, 360), "")</f>
        <v/>
      </c>
      <c r="N15" s="74">
        <f>IF(L15&gt;0, ROUND(MOD(H15+DEGREES(ASIN(((K15/L15)*SIN(RADIANS(J15-H15))))), 360),0), "")</f>
        <v>0</v>
      </c>
      <c r="O15" s="75">
        <f>IF(N15&lt;&gt;"", ROUND(MOD(N15+N16, 360), 0), "")</f>
        <v>0</v>
      </c>
      <c r="P15" s="222"/>
      <c r="Q15" s="202"/>
      <c r="R15" s="171"/>
      <c r="S15" s="76" t="str">
        <f>IF(R15&lt;&gt;"", Q15/R15, "")</f>
        <v/>
      </c>
      <c r="T15" s="77" t="str">
        <f>IF(S15&lt;&gt;"", MROUND(S15/24, TIME(0,0,1)), "")</f>
        <v/>
      </c>
      <c r="U15" s="84">
        <f>IF(R15&lt;&gt;"", ROUND(S15*$X$13, 1), 0)</f>
        <v>0</v>
      </c>
      <c r="V15" s="183" t="s">
        <v>59</v>
      </c>
      <c r="W15" s="184"/>
      <c r="X15" s="186">
        <f>X12-U27</f>
        <v>38</v>
      </c>
      <c r="Y15" s="185" t="s">
        <v>149</v>
      </c>
    </row>
    <row r="16" spans="1:29" ht="24" customHeight="1" thickBot="1" x14ac:dyDescent="0.2">
      <c r="A16" s="256"/>
      <c r="B16" s="282"/>
      <c r="C16" s="142"/>
      <c r="D16" s="147"/>
      <c r="E16" s="148"/>
      <c r="F16" s="147"/>
      <c r="G16" s="211"/>
      <c r="H16" s="213"/>
      <c r="I16" s="249"/>
      <c r="J16" s="220"/>
      <c r="K16" s="221"/>
      <c r="L16" s="227"/>
      <c r="M16" s="69">
        <f>IF(N15&lt;&gt;"", N15-H15, "")</f>
        <v>0</v>
      </c>
      <c r="N16" s="58"/>
      <c r="O16" s="59">
        <v>0</v>
      </c>
      <c r="P16" s="223"/>
      <c r="Q16" s="81">
        <f>Q14-Q15</f>
        <v>0</v>
      </c>
      <c r="R16" s="70"/>
      <c r="S16" s="71"/>
      <c r="T16" s="72"/>
      <c r="U16" s="83">
        <f>IF(U15&lt;&gt;"", U14-U15, "")</f>
        <v>38</v>
      </c>
      <c r="V16" s="187" t="s">
        <v>146</v>
      </c>
      <c r="W16" s="188"/>
      <c r="X16" s="189">
        <f>(X15/X13)/24</f>
        <v>0.19791666666666666</v>
      </c>
      <c r="Y16" s="190" t="s">
        <v>175</v>
      </c>
    </row>
    <row r="17" spans="1:25" ht="24" customHeight="1" thickBot="1" x14ac:dyDescent="0.2">
      <c r="A17" s="246"/>
      <c r="B17" s="247"/>
      <c r="C17" s="126"/>
      <c r="D17" s="132"/>
      <c r="E17" s="133"/>
      <c r="F17" s="132"/>
      <c r="G17" s="206"/>
      <c r="H17" s="208"/>
      <c r="I17" s="248">
        <f>MOD(H17+N18,360)</f>
        <v>0</v>
      </c>
      <c r="J17" s="62"/>
      <c r="K17" s="63"/>
      <c r="L17" s="226">
        <v>95</v>
      </c>
      <c r="M17" s="73" t="str">
        <f>IF(H17&lt;&gt;"", MOD(H17, 360), "")</f>
        <v/>
      </c>
      <c r="N17" s="74">
        <f>IF(L17&gt;0, ROUND(MOD(H17+DEGREES(ASIN(((K17/L17)*SIN(RADIANS(J17-H17))))), 360),0), "")</f>
        <v>0</v>
      </c>
      <c r="O17" s="75">
        <f>IF(N17&lt;&gt;"", ROUND(MOD(N17+N18, 360), 0), "")</f>
        <v>0</v>
      </c>
      <c r="P17" s="222"/>
      <c r="Q17" s="202"/>
      <c r="R17" s="171"/>
      <c r="S17" s="76" t="str">
        <f>IF(R17&lt;&gt;"", Q17/R17, "")</f>
        <v/>
      </c>
      <c r="T17" s="77" t="str">
        <f>IF(S17&lt;&gt;"", MROUND(S17/24, TIME(0,0,1)), "")</f>
        <v/>
      </c>
      <c r="U17" s="165">
        <f>IF(R17&lt;&gt;"", ROUND(S17*$X$13, 1), 0)</f>
        <v>0</v>
      </c>
      <c r="V17" s="191" t="s">
        <v>54</v>
      </c>
      <c r="W17" s="192" t="s">
        <v>176</v>
      </c>
      <c r="X17" s="192" t="s">
        <v>172</v>
      </c>
      <c r="Y17" s="193" t="s">
        <v>173</v>
      </c>
    </row>
    <row r="18" spans="1:25" ht="24" customHeight="1" thickBot="1" x14ac:dyDescent="0.2">
      <c r="A18" s="278"/>
      <c r="B18" s="286"/>
      <c r="C18" s="129"/>
      <c r="D18" s="130"/>
      <c r="E18" s="131"/>
      <c r="F18" s="130"/>
      <c r="G18" s="207"/>
      <c r="H18" s="209"/>
      <c r="I18" s="249"/>
      <c r="J18" s="220"/>
      <c r="K18" s="221"/>
      <c r="L18" s="227"/>
      <c r="M18" s="69">
        <f>IF(N17&lt;&gt;"", N17-H17, "")</f>
        <v>0</v>
      </c>
      <c r="N18" s="58"/>
      <c r="O18" s="59">
        <v>0</v>
      </c>
      <c r="P18" s="223"/>
      <c r="Q18" s="81">
        <f>Q16-Q17</f>
        <v>0</v>
      </c>
      <c r="R18" s="70"/>
      <c r="S18" s="71"/>
      <c r="T18" s="72"/>
      <c r="U18" s="166">
        <f>IF(U17&lt;&gt;"", U16-U17, "")</f>
        <v>38</v>
      </c>
      <c r="V18" s="194" t="s">
        <v>174</v>
      </c>
      <c r="W18" s="199"/>
      <c r="X18" s="199"/>
      <c r="Y18" s="200"/>
    </row>
    <row r="19" spans="1:25" ht="24" customHeight="1" thickBot="1" x14ac:dyDescent="0.2">
      <c r="A19" s="280"/>
      <c r="B19" s="287"/>
      <c r="C19" s="139"/>
      <c r="D19" s="145"/>
      <c r="E19" s="146"/>
      <c r="F19" s="145"/>
      <c r="G19" s="210"/>
      <c r="H19" s="212"/>
      <c r="I19" s="248">
        <f>MOD(H19+N20,360)</f>
        <v>0</v>
      </c>
      <c r="J19" s="62"/>
      <c r="K19" s="63"/>
      <c r="L19" s="226">
        <v>95</v>
      </c>
      <c r="M19" s="73" t="str">
        <f>IF(H19&lt;&gt;"", MOD(H19, 360), "")</f>
        <v/>
      </c>
      <c r="N19" s="74">
        <f>IF(L19&gt;0, ROUND(MOD(H19+DEGREES(ASIN(((K19/L19)*SIN(RADIANS(J19-H19))))), 360),0), "")</f>
        <v>0</v>
      </c>
      <c r="O19" s="75">
        <f>IF(N19&lt;&gt;"", ROUND(MOD(N19+N20, 360), 0), "")</f>
        <v>0</v>
      </c>
      <c r="P19" s="222"/>
      <c r="Q19" s="202"/>
      <c r="R19" s="171"/>
      <c r="S19" s="76" t="str">
        <f>IF(R19&lt;&gt;"", Q19/R19, "")</f>
        <v/>
      </c>
      <c r="T19" s="77" t="str">
        <f>IF(S19&lt;&gt;"", MROUND(S19/24, TIME(0,0,1)), "")</f>
        <v/>
      </c>
      <c r="U19" s="165">
        <f>IF(R19&lt;&gt;"", ROUND(S19*$X$13, 1), 0)</f>
        <v>0</v>
      </c>
      <c r="V19" s="173" t="s">
        <v>29</v>
      </c>
      <c r="W19" s="174"/>
      <c r="X19" s="174"/>
      <c r="Y19" s="195"/>
    </row>
    <row r="20" spans="1:25" ht="24" customHeight="1" thickBot="1" x14ac:dyDescent="0.2">
      <c r="A20" s="256"/>
      <c r="B20" s="283"/>
      <c r="C20" s="142"/>
      <c r="D20" s="147"/>
      <c r="E20" s="148"/>
      <c r="F20" s="147"/>
      <c r="G20" s="211"/>
      <c r="H20" s="213"/>
      <c r="I20" s="249"/>
      <c r="J20" s="220"/>
      <c r="K20" s="221"/>
      <c r="L20" s="227"/>
      <c r="M20" s="69">
        <f>IF(N19&lt;&gt;"", N19-H19, "")</f>
        <v>0</v>
      </c>
      <c r="N20" s="58"/>
      <c r="O20" s="59">
        <v>0</v>
      </c>
      <c r="P20" s="223"/>
      <c r="Q20" s="81">
        <f>Q18-Q19</f>
        <v>0</v>
      </c>
      <c r="R20" s="70"/>
      <c r="S20" s="71"/>
      <c r="T20" s="72"/>
      <c r="U20" s="166">
        <f>IF(U19&lt;&gt;"", U18-U19, "")</f>
        <v>38</v>
      </c>
      <c r="V20" s="173" t="s">
        <v>69</v>
      </c>
      <c r="W20" s="174"/>
      <c r="X20" s="174"/>
      <c r="Y20" s="195"/>
    </row>
    <row r="21" spans="1:25" ht="24" customHeight="1" thickBot="1" x14ac:dyDescent="0.2">
      <c r="A21" s="284"/>
      <c r="B21" s="285"/>
      <c r="C21" s="126"/>
      <c r="D21" s="132"/>
      <c r="E21" s="133"/>
      <c r="F21" s="132"/>
      <c r="G21" s="206"/>
      <c r="H21" s="208"/>
      <c r="I21" s="248">
        <f>MOD(H21+N22,360)</f>
        <v>0</v>
      </c>
      <c r="J21" s="62"/>
      <c r="K21" s="63"/>
      <c r="L21" s="226">
        <v>90</v>
      </c>
      <c r="M21" s="73" t="str">
        <f>IF(H21&lt;&gt;"", MOD(H21, 360), "")</f>
        <v/>
      </c>
      <c r="N21" s="74">
        <f>IF(L21&gt;0, ROUND(MOD(H21+DEGREES(ASIN(((K21/L21)*SIN(RADIANS(J21-H21))))), 360),0), "")</f>
        <v>0</v>
      </c>
      <c r="O21" s="75">
        <f>IF(N21&lt;&gt;"", ROUND(MOD(N21+N22, 360), 0), "")</f>
        <v>0</v>
      </c>
      <c r="P21" s="222"/>
      <c r="Q21" s="202"/>
      <c r="R21" s="171"/>
      <c r="S21" s="76" t="str">
        <f>IF(R21&lt;&gt;"", Q21/R21, "")</f>
        <v/>
      </c>
      <c r="T21" s="77" t="str">
        <f>IF(S21&lt;&gt;"", MROUND(S21/24, TIME(0,0,1)), "")</f>
        <v/>
      </c>
      <c r="U21" s="165">
        <f>IF(R21&lt;&gt;"", ROUND(S21*$X$13, 1), 0)</f>
        <v>0</v>
      </c>
      <c r="V21" s="173" t="s">
        <v>70</v>
      </c>
      <c r="W21" s="174"/>
      <c r="X21" s="174"/>
      <c r="Y21" s="195"/>
    </row>
    <row r="22" spans="1:25" ht="24" customHeight="1" thickBot="1" x14ac:dyDescent="0.2">
      <c r="A22" s="278"/>
      <c r="B22" s="286"/>
      <c r="C22" s="129"/>
      <c r="D22" s="130"/>
      <c r="E22" s="131"/>
      <c r="F22" s="130"/>
      <c r="G22" s="207"/>
      <c r="H22" s="209"/>
      <c r="I22" s="249"/>
      <c r="J22" s="220"/>
      <c r="K22" s="221"/>
      <c r="L22" s="227"/>
      <c r="M22" s="69">
        <f>IF(N21&lt;&gt;"", N21-H21, "")</f>
        <v>0</v>
      </c>
      <c r="N22" s="58"/>
      <c r="O22" s="59">
        <v>0</v>
      </c>
      <c r="P22" s="223"/>
      <c r="Q22" s="81">
        <f>Q20-Q21</f>
        <v>0</v>
      </c>
      <c r="R22" s="70"/>
      <c r="S22" s="71"/>
      <c r="T22" s="72"/>
      <c r="U22" s="166">
        <f>IF(U21&lt;&gt;"", U20-U21, "")</f>
        <v>38</v>
      </c>
      <c r="V22" s="173" t="s">
        <v>71</v>
      </c>
      <c r="W22" s="174"/>
      <c r="X22" s="174"/>
      <c r="Y22" s="195"/>
    </row>
    <row r="23" spans="1:25" ht="24" customHeight="1" thickBot="1" x14ac:dyDescent="0.2">
      <c r="A23" s="280"/>
      <c r="B23" s="287"/>
      <c r="C23" s="139"/>
      <c r="D23" s="140"/>
      <c r="E23" s="141"/>
      <c r="F23" s="140"/>
      <c r="G23" s="210"/>
      <c r="H23" s="212"/>
      <c r="I23" s="248">
        <f>MOD(H23+N24,360)</f>
        <v>0</v>
      </c>
      <c r="J23" s="62"/>
      <c r="K23" s="63"/>
      <c r="L23" s="226"/>
      <c r="M23" s="73" t="str">
        <f>IF(H23&lt;&gt;"", MOD(H23, 360), "")</f>
        <v/>
      </c>
      <c r="N23" s="74" t="str">
        <f>IF(L23&gt;0, ROUND(MOD(H23+DEGREES(ASIN(((K23/L23)*SIN(RADIANS(J23-H23))))), 360),0), "")</f>
        <v/>
      </c>
      <c r="O23" s="75" t="str">
        <f>IF(N23&lt;&gt;"", ROUND(MOD(N23+N24, 360), 0), "")</f>
        <v/>
      </c>
      <c r="P23" s="222"/>
      <c r="Q23" s="202"/>
      <c r="R23" s="171"/>
      <c r="S23" s="76" t="str">
        <f>IF(R23&lt;&gt;"", Q23/R23, "")</f>
        <v/>
      </c>
      <c r="T23" s="77" t="str">
        <f>IF(S23&lt;&gt;"", MROUND(S23/24, TIME(0,0,1)), "")</f>
        <v/>
      </c>
      <c r="U23" s="165">
        <f>IF(R23&lt;&gt;"", ROUND(S23*$X$13, 1), 0)</f>
        <v>0</v>
      </c>
      <c r="V23" s="173" t="s">
        <v>23</v>
      </c>
      <c r="W23" s="174"/>
      <c r="X23" s="174"/>
      <c r="Y23" s="195"/>
    </row>
    <row r="24" spans="1:25" ht="24" customHeight="1" thickBot="1" x14ac:dyDescent="0.2">
      <c r="A24" s="288"/>
      <c r="B24" s="257"/>
      <c r="C24" s="142"/>
      <c r="D24" s="147"/>
      <c r="E24" s="144"/>
      <c r="F24" s="147"/>
      <c r="G24" s="211"/>
      <c r="H24" s="213"/>
      <c r="I24" s="249"/>
      <c r="J24" s="220"/>
      <c r="K24" s="221"/>
      <c r="L24" s="227"/>
      <c r="M24" s="69" t="str">
        <f>IF(N23&lt;&gt;"", N23-H23, "")</f>
        <v/>
      </c>
      <c r="N24" s="58"/>
      <c r="O24" s="59">
        <v>0</v>
      </c>
      <c r="P24" s="223"/>
      <c r="Q24" s="81">
        <f>Q22-Q23</f>
        <v>0</v>
      </c>
      <c r="R24" s="70"/>
      <c r="S24" s="71"/>
      <c r="T24" s="72"/>
      <c r="U24" s="166">
        <f>IF(U23&lt;&gt;"", U22-U23, "")</f>
        <v>38</v>
      </c>
      <c r="V24" s="173" t="s">
        <v>30</v>
      </c>
      <c r="W24" s="174"/>
      <c r="X24" s="174"/>
      <c r="Y24" s="195"/>
    </row>
    <row r="25" spans="1:25" ht="24" customHeight="1" thickBot="1" x14ac:dyDescent="0.2">
      <c r="A25" s="289"/>
      <c r="B25" s="290"/>
      <c r="C25" s="126"/>
      <c r="D25" s="127"/>
      <c r="E25" s="128"/>
      <c r="F25" s="127"/>
      <c r="G25" s="206"/>
      <c r="H25" s="208"/>
      <c r="I25" s="248">
        <f>MOD(H25+N26,360)</f>
        <v>0</v>
      </c>
      <c r="J25" s="62"/>
      <c r="K25" s="63"/>
      <c r="L25" s="297"/>
      <c r="M25" s="73" t="str">
        <f>IF(H25&lt;&gt;"", MOD(H25, 360), "")</f>
        <v/>
      </c>
      <c r="N25" s="74" t="str">
        <f>IF(L25&gt;0, ROUND(MOD(H25+DEGREES(ASIN(((K25/L25)*SIN(RADIANS(J25-H25))))), 360),0), "")</f>
        <v/>
      </c>
      <c r="O25" s="75" t="str">
        <f>IF(N25&lt;&gt;"", ROUND(MOD(N25+N26, 360), 0), "")</f>
        <v/>
      </c>
      <c r="P25" s="222"/>
      <c r="Q25" s="202"/>
      <c r="R25" s="171"/>
      <c r="S25" s="76" t="str">
        <f>IF(R25&lt;&gt;"", Q25/R25, "")</f>
        <v/>
      </c>
      <c r="T25" s="77" t="str">
        <f>IF(S25&lt;&gt;"", MROUND(S25/24, TIME(0,0,1)), "")</f>
        <v/>
      </c>
      <c r="U25" s="165">
        <f>IF(R25&lt;&gt;"", ROUND(S25*$X$13, 1), 0)</f>
        <v>0</v>
      </c>
      <c r="V25" s="173" t="s">
        <v>31</v>
      </c>
      <c r="W25" s="174"/>
      <c r="X25" s="174"/>
      <c r="Y25" s="195"/>
    </row>
    <row r="26" spans="1:25" ht="24" customHeight="1" thickBot="1" x14ac:dyDescent="0.2">
      <c r="A26" s="278"/>
      <c r="B26" s="279"/>
      <c r="C26" s="129"/>
      <c r="D26" s="130"/>
      <c r="E26" s="131"/>
      <c r="F26" s="130"/>
      <c r="G26" s="207"/>
      <c r="H26" s="209"/>
      <c r="I26" s="249"/>
      <c r="J26" s="220"/>
      <c r="K26" s="221"/>
      <c r="L26" s="227"/>
      <c r="M26" s="69" t="str">
        <f>IF(N25&lt;&gt;"", N25-H25, "")</f>
        <v/>
      </c>
      <c r="N26" s="58"/>
      <c r="O26" s="59">
        <v>0</v>
      </c>
      <c r="P26" s="223"/>
      <c r="Q26" s="81" t="str">
        <f>IF(Q25&lt;&gt;"", Q24-Q25, "")</f>
        <v/>
      </c>
      <c r="R26" s="70"/>
      <c r="S26" s="71"/>
      <c r="T26" s="72"/>
      <c r="U26" s="166">
        <f>IF(U25&lt;&gt;"", U24-U25, "")</f>
        <v>38</v>
      </c>
      <c r="V26" s="173" t="s">
        <v>32</v>
      </c>
      <c r="W26" s="174"/>
      <c r="X26" s="174"/>
      <c r="Y26" s="195"/>
    </row>
    <row r="27" spans="1:25" ht="24" customHeight="1" thickBot="1" x14ac:dyDescent="0.2">
      <c r="A27" s="280"/>
      <c r="B27" s="281"/>
      <c r="C27" s="91"/>
      <c r="D27" s="92"/>
      <c r="E27" s="92"/>
      <c r="F27" s="92"/>
      <c r="G27" s="92"/>
      <c r="H27" s="94" t="s">
        <v>143</v>
      </c>
      <c r="I27" s="92"/>
      <c r="J27" s="92"/>
      <c r="K27" s="92"/>
      <c r="L27" s="92"/>
      <c r="M27" s="92"/>
      <c r="N27" s="92"/>
      <c r="O27" s="92"/>
      <c r="P27" s="93"/>
      <c r="Q27" s="117">
        <f>SUM(Q5,Q7,Q9,Q11,Q13,Q15,Q17,Q19,Q21,Q23,Q25)</f>
        <v>0</v>
      </c>
      <c r="R27" s="88"/>
      <c r="S27" s="89">
        <f>SUM(S5:S26)</f>
        <v>0</v>
      </c>
      <c r="T27" s="90">
        <f>MROUND(S27/24, TIME(0,0,1))</f>
        <v>0</v>
      </c>
      <c r="U27" s="167">
        <f>SUM(U5,U7,U9,U11,U13,U15,U17,U19,U21,U23,U25)</f>
        <v>0</v>
      </c>
      <c r="V27" s="179" t="s">
        <v>55</v>
      </c>
      <c r="W27" s="180"/>
      <c r="X27" s="180"/>
      <c r="Y27" s="196"/>
    </row>
    <row r="28" spans="1:25" ht="38" customHeight="1" x14ac:dyDescent="0.15">
      <c r="A28" s="168" t="s">
        <v>150</v>
      </c>
      <c r="B28" s="95"/>
      <c r="C28" s="96"/>
      <c r="D28" s="96"/>
      <c r="E28" s="96"/>
      <c r="F28" s="96"/>
      <c r="G28" s="97"/>
      <c r="H28" s="97"/>
      <c r="I28" s="97"/>
      <c r="J28" s="97"/>
      <c r="K28" s="98"/>
      <c r="L28" s="97"/>
      <c r="M28" s="97"/>
      <c r="N28" s="97"/>
      <c r="O28" s="97"/>
      <c r="P28" s="97"/>
      <c r="Q28" s="99"/>
      <c r="R28" s="100"/>
      <c r="S28" s="101"/>
      <c r="T28" s="149"/>
      <c r="U28" s="102"/>
      <c r="V28" s="56"/>
      <c r="W28" s="56"/>
      <c r="X28" s="56"/>
      <c r="Y28" s="104"/>
    </row>
    <row r="29" spans="1:25" ht="38" customHeight="1" x14ac:dyDescent="0.15">
      <c r="A29" s="169" t="s">
        <v>151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03"/>
      <c r="S29" s="56"/>
      <c r="T29" s="150"/>
      <c r="U29" s="104"/>
      <c r="V29" s="56"/>
      <c r="W29" s="56"/>
      <c r="X29" s="56"/>
      <c r="Y29" s="104"/>
    </row>
    <row r="30" spans="1:25" ht="38" customHeight="1" x14ac:dyDescent="0.15">
      <c r="A30" s="169" t="s">
        <v>152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03"/>
      <c r="S30" s="56"/>
      <c r="T30" s="56"/>
      <c r="U30" s="104"/>
      <c r="V30" s="56"/>
      <c r="W30" s="56"/>
      <c r="X30" s="56"/>
      <c r="Y30" s="104"/>
    </row>
    <row r="31" spans="1:25" ht="38" customHeight="1" x14ac:dyDescent="0.15">
      <c r="A31" s="169" t="s">
        <v>153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03"/>
      <c r="S31" s="56"/>
      <c r="T31" s="151" t="s">
        <v>169</v>
      </c>
      <c r="U31" s="152"/>
      <c r="V31" s="56"/>
      <c r="W31" s="56"/>
      <c r="X31" s="56"/>
      <c r="Y31" s="104"/>
    </row>
    <row r="32" spans="1:25" ht="38" customHeight="1" thickBot="1" x14ac:dyDescent="0.2">
      <c r="A32" s="170" t="s">
        <v>154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105"/>
      <c r="T32" s="153" t="s">
        <v>168</v>
      </c>
      <c r="U32" s="154"/>
      <c r="V32" s="105"/>
      <c r="W32" s="105"/>
      <c r="X32" s="105"/>
      <c r="Y32" s="107"/>
    </row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sheetProtection sheet="1" objects="1" scenarios="1" formatCells="0" selectLockedCells="1"/>
  <sortState ref="AA2:AB11">
    <sortCondition ref="AA1"/>
  </sortState>
  <mergeCells count="77">
    <mergeCell ref="J22:K22"/>
    <mergeCell ref="L25:L26"/>
    <mergeCell ref="I19:I20"/>
    <mergeCell ref="I17:I18"/>
    <mergeCell ref="K2:K3"/>
    <mergeCell ref="L2:L3"/>
    <mergeCell ref="P25:P26"/>
    <mergeCell ref="L19:L20"/>
    <mergeCell ref="L13:L14"/>
    <mergeCell ref="P13:P14"/>
    <mergeCell ref="J14:K14"/>
    <mergeCell ref="L15:L16"/>
    <mergeCell ref="P15:P16"/>
    <mergeCell ref="J16:K16"/>
    <mergeCell ref="L17:L18"/>
    <mergeCell ref="P19:P20"/>
    <mergeCell ref="L21:L22"/>
    <mergeCell ref="P21:P22"/>
    <mergeCell ref="L23:L24"/>
    <mergeCell ref="P23:P24"/>
    <mergeCell ref="P17:P18"/>
    <mergeCell ref="J18:K18"/>
    <mergeCell ref="A26:B27"/>
    <mergeCell ref="J26:K26"/>
    <mergeCell ref="I25:I26"/>
    <mergeCell ref="I11:I12"/>
    <mergeCell ref="A16:B17"/>
    <mergeCell ref="A20:B21"/>
    <mergeCell ref="J20:K20"/>
    <mergeCell ref="I21:I22"/>
    <mergeCell ref="A22:B23"/>
    <mergeCell ref="I23:I24"/>
    <mergeCell ref="A24:B25"/>
    <mergeCell ref="J24:K24"/>
    <mergeCell ref="A14:B15"/>
    <mergeCell ref="I13:I14"/>
    <mergeCell ref="I15:I16"/>
    <mergeCell ref="A18:B19"/>
    <mergeCell ref="A1:B3"/>
    <mergeCell ref="A8:B9"/>
    <mergeCell ref="J8:K8"/>
    <mergeCell ref="I1:I4"/>
    <mergeCell ref="J1:K1"/>
    <mergeCell ref="A4:B5"/>
    <mergeCell ref="J4:K4"/>
    <mergeCell ref="I5:I6"/>
    <mergeCell ref="C1:D1"/>
    <mergeCell ref="E1:F1"/>
    <mergeCell ref="A6:B7"/>
    <mergeCell ref="I7:I8"/>
    <mergeCell ref="J2:J3"/>
    <mergeCell ref="H1:H2"/>
    <mergeCell ref="G1:G2"/>
    <mergeCell ref="H3:H4"/>
    <mergeCell ref="A10:B11"/>
    <mergeCell ref="A12:B13"/>
    <mergeCell ref="L11:L12"/>
    <mergeCell ref="P11:P12"/>
    <mergeCell ref="J12:K12"/>
    <mergeCell ref="J10:K10"/>
    <mergeCell ref="L9:L10"/>
    <mergeCell ref="I9:I10"/>
    <mergeCell ref="X9:Y9"/>
    <mergeCell ref="V9:W9"/>
    <mergeCell ref="N1:N2"/>
    <mergeCell ref="O1:O2"/>
    <mergeCell ref="P1:P4"/>
    <mergeCell ref="P7:P8"/>
    <mergeCell ref="N3:N4"/>
    <mergeCell ref="M3:M4"/>
    <mergeCell ref="O3:O4"/>
    <mergeCell ref="J6:K6"/>
    <mergeCell ref="P9:P10"/>
    <mergeCell ref="M1:M2"/>
    <mergeCell ref="L5:L6"/>
    <mergeCell ref="P5:P6"/>
    <mergeCell ref="L7:L8"/>
  </mergeCells>
  <phoneticPr fontId="5" type="noConversion"/>
  <printOptions verticalCentered="1"/>
  <pageMargins left="0.25" right="0.5" top="0.25" bottom="0.25" header="0" footer="0"/>
  <pageSetup scale="67" orientation="landscape" horizontalDpi="4294967292" vertic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35"/>
  <sheetViews>
    <sheetView workbookViewId="0">
      <selection activeCell="K4" sqref="K4:K14"/>
    </sheetView>
  </sheetViews>
  <sheetFormatPr baseColWidth="10" defaultColWidth="7.6640625" defaultRowHeight="14" x14ac:dyDescent="0.2"/>
  <cols>
    <col min="1" max="1" width="3.1640625" style="19" customWidth="1"/>
    <col min="2" max="2" width="4.1640625" style="19" customWidth="1"/>
    <col min="3" max="3" width="10.83203125" style="19" customWidth="1"/>
    <col min="4" max="5" width="9.83203125" style="19" customWidth="1"/>
    <col min="6" max="6" width="10.83203125" style="19" customWidth="1"/>
    <col min="7" max="8" width="9" style="19" customWidth="1"/>
    <col min="9" max="9" width="11.33203125" style="19" customWidth="1"/>
    <col min="10" max="10" width="12.33203125" style="19" customWidth="1"/>
    <col min="11" max="14" width="7.6640625" style="19"/>
    <col min="15" max="28" width="7.6640625" style="45"/>
    <col min="29" max="16384" width="7.6640625" style="19"/>
  </cols>
  <sheetData>
    <row r="1" spans="1:13" ht="15" customHeight="1" thickBot="1" x14ac:dyDescent="0.25"/>
    <row r="2" spans="1:13" ht="15" customHeight="1" x14ac:dyDescent="0.2">
      <c r="A2" s="302" t="s">
        <v>72</v>
      </c>
      <c r="B2" s="335"/>
      <c r="C2" s="335"/>
      <c r="D2" s="335"/>
      <c r="E2" s="335"/>
      <c r="F2" s="335"/>
      <c r="G2" s="335"/>
      <c r="H2" s="335"/>
      <c r="I2" s="336"/>
      <c r="J2" s="302" t="s">
        <v>73</v>
      </c>
      <c r="K2" s="335"/>
      <c r="L2" s="335"/>
      <c r="M2" s="336"/>
    </row>
    <row r="3" spans="1:13" ht="15.75" customHeight="1" x14ac:dyDescent="0.2">
      <c r="A3" s="337"/>
      <c r="B3" s="338"/>
      <c r="C3" s="338"/>
      <c r="D3" s="338"/>
      <c r="E3" s="338"/>
      <c r="F3" s="338"/>
      <c r="G3" s="338"/>
      <c r="H3" s="338"/>
      <c r="I3" s="339"/>
      <c r="J3" s="337"/>
      <c r="K3" s="338"/>
      <c r="L3" s="338"/>
      <c r="M3" s="339"/>
    </row>
    <row r="4" spans="1:13" ht="16" customHeight="1" x14ac:dyDescent="0.2">
      <c r="A4" s="14" t="s">
        <v>74</v>
      </c>
      <c r="B4" s="15"/>
      <c r="C4" s="340" t="s">
        <v>75</v>
      </c>
      <c r="D4" s="340" t="s">
        <v>76</v>
      </c>
      <c r="E4" s="340" t="s">
        <v>77</v>
      </c>
      <c r="F4" s="343" t="s">
        <v>78</v>
      </c>
      <c r="G4" s="46" t="s">
        <v>79</v>
      </c>
      <c r="H4" s="26"/>
      <c r="I4" s="324" t="s">
        <v>80</v>
      </c>
      <c r="J4" s="16"/>
      <c r="K4" s="17" t="s">
        <v>81</v>
      </c>
      <c r="L4" s="17" t="s">
        <v>82</v>
      </c>
      <c r="M4" s="18" t="s">
        <v>83</v>
      </c>
    </row>
    <row r="5" spans="1:13" ht="16" customHeight="1" x14ac:dyDescent="0.2">
      <c r="A5" s="5"/>
      <c r="B5" s="6" t="s">
        <v>84</v>
      </c>
      <c r="C5" s="341"/>
      <c r="D5" s="341"/>
      <c r="E5" s="342"/>
      <c r="F5" s="342"/>
      <c r="G5" s="6" t="s">
        <v>85</v>
      </c>
      <c r="H5" s="6" t="s">
        <v>86</v>
      </c>
      <c r="I5" s="344"/>
      <c r="J5" s="19" t="s">
        <v>87</v>
      </c>
      <c r="K5" s="20" t="s">
        <v>13</v>
      </c>
      <c r="L5" s="20" t="s">
        <v>13</v>
      </c>
      <c r="M5" s="21" t="s">
        <v>13</v>
      </c>
    </row>
    <row r="6" spans="1:13" ht="16" customHeight="1" x14ac:dyDescent="0.2">
      <c r="A6" s="5"/>
      <c r="B6" s="6" t="s">
        <v>88</v>
      </c>
      <c r="C6" s="22"/>
      <c r="D6" s="22"/>
      <c r="E6" s="22"/>
      <c r="F6" s="22"/>
      <c r="G6" s="23"/>
      <c r="H6" s="24"/>
      <c r="I6" s="25"/>
      <c r="J6" s="42" t="s">
        <v>89</v>
      </c>
      <c r="K6" s="20" t="s">
        <v>13</v>
      </c>
      <c r="L6" s="20" t="s">
        <v>13</v>
      </c>
      <c r="M6" s="21" t="s">
        <v>13</v>
      </c>
    </row>
    <row r="7" spans="1:13" ht="16" customHeight="1" x14ac:dyDescent="0.2">
      <c r="A7" s="5"/>
      <c r="B7" s="6" t="s">
        <v>90</v>
      </c>
      <c r="C7" s="15"/>
      <c r="D7" s="15"/>
      <c r="E7" s="15"/>
      <c r="F7" s="15"/>
      <c r="G7" s="15"/>
      <c r="H7" s="26"/>
      <c r="I7" s="27"/>
      <c r="J7" s="19" t="s">
        <v>91</v>
      </c>
      <c r="K7" s="20" t="s">
        <v>13</v>
      </c>
      <c r="L7" s="20" t="s">
        <v>13</v>
      </c>
      <c r="M7" s="21" t="s">
        <v>13</v>
      </c>
    </row>
    <row r="8" spans="1:13" ht="16" customHeight="1" x14ac:dyDescent="0.2">
      <c r="A8" s="28" t="s">
        <v>92</v>
      </c>
      <c r="B8" s="29"/>
      <c r="C8" s="29"/>
      <c r="D8" s="29"/>
      <c r="E8" s="29"/>
      <c r="F8" s="29"/>
      <c r="G8" s="29"/>
      <c r="H8" s="29"/>
      <c r="I8" s="30"/>
      <c r="J8" s="19" t="s">
        <v>93</v>
      </c>
      <c r="K8" s="20" t="s">
        <v>13</v>
      </c>
      <c r="L8" s="20" t="s">
        <v>13</v>
      </c>
      <c r="M8" s="21" t="s">
        <v>13</v>
      </c>
    </row>
    <row r="9" spans="1:13" ht="16" customHeight="1" x14ac:dyDescent="0.2">
      <c r="A9" s="31"/>
      <c r="B9" s="8"/>
      <c r="C9" s="8"/>
      <c r="D9" s="8"/>
      <c r="E9" s="8"/>
      <c r="F9" s="8"/>
      <c r="G9" s="8"/>
      <c r="H9" s="8"/>
      <c r="I9" s="12"/>
      <c r="J9" s="19" t="s">
        <v>94</v>
      </c>
      <c r="K9" s="20" t="s">
        <v>13</v>
      </c>
      <c r="L9" s="20" t="s">
        <v>13</v>
      </c>
      <c r="M9" s="21" t="s">
        <v>13</v>
      </c>
    </row>
    <row r="10" spans="1:13" ht="16" customHeight="1" x14ac:dyDescent="0.2">
      <c r="A10" s="32"/>
      <c r="B10" s="33"/>
      <c r="C10" s="33"/>
      <c r="D10" s="33"/>
      <c r="E10" s="33"/>
      <c r="F10" s="33"/>
      <c r="G10" s="33"/>
      <c r="H10" s="33"/>
      <c r="I10" s="34"/>
      <c r="J10" s="19" t="s">
        <v>95</v>
      </c>
      <c r="K10" s="20" t="s">
        <v>13</v>
      </c>
      <c r="L10" s="20" t="s">
        <v>13</v>
      </c>
      <c r="M10" s="21" t="s">
        <v>13</v>
      </c>
    </row>
    <row r="11" spans="1:13" ht="16" customHeight="1" x14ac:dyDescent="0.2">
      <c r="A11" s="316" t="s">
        <v>96</v>
      </c>
      <c r="B11" s="317"/>
      <c r="C11" s="318"/>
      <c r="D11" s="47" t="s">
        <v>97</v>
      </c>
      <c r="E11" s="7"/>
      <c r="F11" s="35" t="s">
        <v>98</v>
      </c>
      <c r="G11" s="29"/>
      <c r="H11" s="29"/>
      <c r="I11" s="30"/>
      <c r="J11" s="19" t="s">
        <v>99</v>
      </c>
      <c r="K11" s="20" t="s">
        <v>13</v>
      </c>
      <c r="L11" s="20" t="s">
        <v>13</v>
      </c>
      <c r="M11" s="21" t="s">
        <v>13</v>
      </c>
    </row>
    <row r="12" spans="1:13" ht="16" customHeight="1" x14ac:dyDescent="0.2">
      <c r="A12" s="319"/>
      <c r="B12" s="320"/>
      <c r="C12" s="321"/>
      <c r="D12" s="23"/>
      <c r="E12" s="23"/>
      <c r="F12" s="36"/>
      <c r="G12" s="8"/>
      <c r="H12" s="8"/>
      <c r="I12" s="12"/>
      <c r="J12" s="31"/>
      <c r="K12" s="8"/>
      <c r="L12" s="8"/>
      <c r="M12" s="12"/>
    </row>
    <row r="13" spans="1:13" ht="16" customHeight="1" x14ac:dyDescent="0.2">
      <c r="A13" s="32"/>
      <c r="B13" s="33"/>
      <c r="C13" s="26"/>
      <c r="D13" s="15"/>
      <c r="E13" s="15"/>
      <c r="F13" s="37"/>
      <c r="G13" s="33"/>
      <c r="H13" s="33"/>
      <c r="I13" s="34"/>
      <c r="J13" s="19" t="s">
        <v>100</v>
      </c>
      <c r="K13" s="20" t="s">
        <v>13</v>
      </c>
      <c r="L13" s="20" t="s">
        <v>13</v>
      </c>
      <c r="M13" s="21" t="s">
        <v>13</v>
      </c>
    </row>
    <row r="14" spans="1:13" ht="16" customHeight="1" x14ac:dyDescent="0.2">
      <c r="A14" s="9" t="s">
        <v>101</v>
      </c>
      <c r="B14" s="10"/>
      <c r="C14" s="7"/>
      <c r="D14" s="48" t="s">
        <v>102</v>
      </c>
      <c r="E14" s="24"/>
      <c r="F14" s="322" t="s">
        <v>103</v>
      </c>
      <c r="G14" s="317"/>
      <c r="H14" s="318"/>
      <c r="I14" s="324" t="s">
        <v>104</v>
      </c>
      <c r="K14" s="20"/>
      <c r="L14" s="20"/>
      <c r="M14" s="38"/>
    </row>
    <row r="15" spans="1:13" ht="16" customHeight="1" x14ac:dyDescent="0.2">
      <c r="A15" s="16" t="s">
        <v>105</v>
      </c>
      <c r="B15" s="24"/>
      <c r="C15" s="23" t="s">
        <v>106</v>
      </c>
      <c r="D15" s="36"/>
      <c r="E15" s="39"/>
      <c r="F15" s="323"/>
      <c r="G15" s="320"/>
      <c r="H15" s="321"/>
      <c r="I15" s="325"/>
      <c r="J15" s="40" t="s">
        <v>107</v>
      </c>
      <c r="K15" s="326" t="s">
        <v>108</v>
      </c>
      <c r="L15" s="326"/>
      <c r="M15" s="328" t="s">
        <v>109</v>
      </c>
    </row>
    <row r="16" spans="1:13" ht="16" customHeight="1" thickBot="1" x14ac:dyDescent="0.25">
      <c r="A16" s="32"/>
      <c r="B16" s="26"/>
      <c r="C16" s="15"/>
      <c r="D16" s="37"/>
      <c r="E16" s="26"/>
      <c r="F16" s="37"/>
      <c r="G16" s="33"/>
      <c r="H16" s="26"/>
      <c r="I16" s="27"/>
      <c r="J16" s="41" t="s">
        <v>110</v>
      </c>
      <c r="K16" s="327"/>
      <c r="L16" s="327"/>
      <c r="M16" s="329"/>
    </row>
    <row r="17" spans="1:13" ht="16" customHeight="1" x14ac:dyDescent="0.2">
      <c r="A17" s="330" t="s">
        <v>111</v>
      </c>
      <c r="B17" s="331"/>
      <c r="C17" s="331"/>
      <c r="D17" s="29"/>
      <c r="E17" s="24"/>
      <c r="F17" s="332" t="s">
        <v>112</v>
      </c>
      <c r="G17" s="333"/>
      <c r="H17" s="333"/>
      <c r="I17" s="334"/>
      <c r="J17" s="302" t="s">
        <v>113</v>
      </c>
      <c r="K17" s="335"/>
      <c r="L17" s="335"/>
      <c r="M17" s="336"/>
    </row>
    <row r="18" spans="1:13" ht="16" customHeight="1" x14ac:dyDescent="0.2">
      <c r="A18" s="31"/>
      <c r="B18" s="8"/>
      <c r="C18" s="8"/>
      <c r="D18" s="8"/>
      <c r="E18" s="39"/>
      <c r="F18" s="37"/>
      <c r="G18" s="33"/>
      <c r="H18" s="33"/>
      <c r="I18" s="34"/>
      <c r="J18" s="337"/>
      <c r="K18" s="338"/>
      <c r="L18" s="338"/>
      <c r="M18" s="339"/>
    </row>
    <row r="19" spans="1:13" ht="16" customHeight="1" x14ac:dyDescent="0.2">
      <c r="A19" s="299" t="s">
        <v>114</v>
      </c>
      <c r="B19" s="300"/>
      <c r="C19" s="300"/>
      <c r="D19" s="300"/>
      <c r="E19" s="300"/>
      <c r="F19" s="300"/>
      <c r="G19" s="300"/>
      <c r="H19" s="300"/>
      <c r="I19" s="301"/>
      <c r="J19" s="31" t="s">
        <v>115</v>
      </c>
      <c r="K19" s="8"/>
      <c r="L19" s="8"/>
      <c r="M19" s="12"/>
    </row>
    <row r="20" spans="1:13" ht="16" customHeight="1" x14ac:dyDescent="0.2">
      <c r="A20" s="49" t="s">
        <v>116</v>
      </c>
      <c r="B20" s="29"/>
      <c r="C20" s="29"/>
      <c r="D20" s="29"/>
      <c r="E20" s="50" t="s">
        <v>117</v>
      </c>
      <c r="F20" s="29"/>
      <c r="G20" s="29"/>
      <c r="H20" s="50" t="s">
        <v>118</v>
      </c>
      <c r="I20" s="30"/>
      <c r="J20" s="31" t="s">
        <v>119</v>
      </c>
      <c r="K20" s="8"/>
      <c r="L20" s="8"/>
      <c r="M20" s="12"/>
    </row>
    <row r="21" spans="1:13" ht="16" customHeight="1" x14ac:dyDescent="0.2">
      <c r="A21" s="51" t="s">
        <v>120</v>
      </c>
      <c r="B21" s="8"/>
      <c r="C21" s="8"/>
      <c r="D21" s="8"/>
      <c r="E21" s="52" t="s">
        <v>121</v>
      </c>
      <c r="F21" s="8"/>
      <c r="G21" s="8"/>
      <c r="H21" s="52" t="s">
        <v>122</v>
      </c>
      <c r="I21" s="12"/>
      <c r="J21" s="31" t="s">
        <v>123</v>
      </c>
      <c r="K21" s="8"/>
      <c r="L21" s="8"/>
      <c r="M21" s="12"/>
    </row>
    <row r="22" spans="1:13" ht="16" customHeight="1" x14ac:dyDescent="0.2">
      <c r="A22" s="51" t="s">
        <v>124</v>
      </c>
      <c r="B22" s="8"/>
      <c r="C22" s="8"/>
      <c r="D22" s="8"/>
      <c r="E22" s="52" t="s">
        <v>125</v>
      </c>
      <c r="F22" s="8"/>
      <c r="G22" s="8"/>
      <c r="H22" s="52" t="s">
        <v>126</v>
      </c>
      <c r="I22" s="12"/>
      <c r="J22" s="31" t="s">
        <v>127</v>
      </c>
      <c r="K22" s="8"/>
      <c r="L22" s="8"/>
      <c r="M22" s="12"/>
    </row>
    <row r="23" spans="1:13" ht="16" customHeight="1" x14ac:dyDescent="0.2">
      <c r="A23" s="51" t="s">
        <v>128</v>
      </c>
      <c r="B23" s="8"/>
      <c r="C23" s="8"/>
      <c r="D23" s="8"/>
      <c r="E23" s="52" t="s">
        <v>129</v>
      </c>
      <c r="F23" s="8"/>
      <c r="G23" s="8"/>
      <c r="H23" s="52" t="s">
        <v>0</v>
      </c>
      <c r="I23" s="12"/>
      <c r="J23" s="31" t="s">
        <v>1</v>
      </c>
      <c r="K23" s="8"/>
      <c r="L23" s="8"/>
      <c r="M23" s="12"/>
    </row>
    <row r="24" spans="1:13" ht="16" customHeight="1" x14ac:dyDescent="0.2">
      <c r="A24" s="51" t="s">
        <v>2</v>
      </c>
      <c r="B24" s="8"/>
      <c r="C24" s="8"/>
      <c r="D24" s="8"/>
      <c r="E24" s="52" t="s">
        <v>3</v>
      </c>
      <c r="F24" s="8"/>
      <c r="G24" s="8"/>
      <c r="H24" s="52" t="s">
        <v>4</v>
      </c>
      <c r="I24" s="12"/>
      <c r="J24" s="31" t="s">
        <v>5</v>
      </c>
      <c r="K24" s="8"/>
      <c r="L24" s="8"/>
      <c r="M24" s="12"/>
    </row>
    <row r="25" spans="1:13" ht="16" customHeight="1" thickBot="1" x14ac:dyDescent="0.25">
      <c r="A25" s="51" t="s">
        <v>6</v>
      </c>
      <c r="B25" s="8"/>
      <c r="C25" s="8"/>
      <c r="D25" s="8"/>
      <c r="E25" s="52" t="s">
        <v>7</v>
      </c>
      <c r="F25" s="8"/>
      <c r="G25" s="8"/>
      <c r="H25" s="52" t="s">
        <v>8</v>
      </c>
      <c r="I25" s="12"/>
      <c r="J25" s="31" t="s">
        <v>9</v>
      </c>
      <c r="K25" s="8"/>
      <c r="L25" s="8"/>
      <c r="M25" s="12"/>
    </row>
    <row r="26" spans="1:13" ht="16" customHeight="1" x14ac:dyDescent="0.2">
      <c r="A26" s="302" t="s">
        <v>10</v>
      </c>
      <c r="B26" s="303"/>
      <c r="C26" s="303"/>
      <c r="D26" s="303"/>
      <c r="E26" s="303"/>
      <c r="F26" s="303"/>
      <c r="G26" s="303"/>
      <c r="H26" s="303"/>
      <c r="I26" s="303"/>
      <c r="J26" s="304"/>
      <c r="K26" s="302" t="s">
        <v>11</v>
      </c>
      <c r="L26" s="308"/>
      <c r="M26" s="309"/>
    </row>
    <row r="27" spans="1:13" ht="16" customHeight="1" x14ac:dyDescent="0.2">
      <c r="A27" s="305"/>
      <c r="B27" s="306"/>
      <c r="C27" s="306"/>
      <c r="D27" s="306"/>
      <c r="E27" s="306"/>
      <c r="F27" s="306"/>
      <c r="G27" s="306"/>
      <c r="H27" s="306"/>
      <c r="I27" s="306"/>
      <c r="J27" s="307"/>
      <c r="K27" s="310"/>
      <c r="L27" s="311"/>
      <c r="M27" s="312"/>
    </row>
    <row r="28" spans="1:13" ht="16" customHeight="1" x14ac:dyDescent="0.2">
      <c r="A28" s="31"/>
      <c r="B28" s="8"/>
      <c r="C28" s="8"/>
      <c r="D28" s="8"/>
      <c r="E28" s="8"/>
      <c r="F28" s="8"/>
      <c r="G28" s="8"/>
      <c r="H28" s="8"/>
      <c r="I28" s="8"/>
      <c r="J28" s="12"/>
      <c r="K28" s="53" t="s">
        <v>12</v>
      </c>
      <c r="L28" s="19" t="s">
        <v>13</v>
      </c>
      <c r="M28" s="12"/>
    </row>
    <row r="29" spans="1:13" ht="16" customHeight="1" x14ac:dyDescent="0.2">
      <c r="A29" s="31"/>
      <c r="B29" s="8"/>
      <c r="C29" s="8"/>
      <c r="D29" s="8"/>
      <c r="E29" s="8"/>
      <c r="F29" s="8"/>
      <c r="G29" s="8"/>
      <c r="H29" s="8"/>
      <c r="I29" s="8"/>
      <c r="J29" s="12"/>
      <c r="K29" s="53" t="s">
        <v>14</v>
      </c>
      <c r="L29" s="19" t="s">
        <v>13</v>
      </c>
      <c r="M29" s="12"/>
    </row>
    <row r="30" spans="1:13" ht="16" customHeight="1" x14ac:dyDescent="0.2">
      <c r="A30" s="31"/>
      <c r="B30" s="8"/>
      <c r="C30" s="8"/>
      <c r="D30" s="8"/>
      <c r="E30" s="8"/>
      <c r="F30" s="8"/>
      <c r="G30" s="8"/>
      <c r="H30" s="8"/>
      <c r="I30" s="8"/>
      <c r="J30" s="12"/>
      <c r="K30" s="43" t="s">
        <v>15</v>
      </c>
      <c r="L30" s="19" t="s">
        <v>13</v>
      </c>
      <c r="M30" s="12"/>
    </row>
    <row r="31" spans="1:13" ht="16" customHeight="1" x14ac:dyDescent="0.2">
      <c r="A31" s="31"/>
      <c r="B31" s="8"/>
      <c r="C31" s="8"/>
      <c r="D31" s="8"/>
      <c r="E31" s="8"/>
      <c r="F31" s="8"/>
      <c r="G31" s="8"/>
      <c r="H31" s="8"/>
      <c r="I31" s="8"/>
      <c r="J31" s="12"/>
      <c r="K31" s="43" t="s">
        <v>16</v>
      </c>
      <c r="L31" s="19" t="s">
        <v>13</v>
      </c>
      <c r="M31" s="12"/>
    </row>
    <row r="32" spans="1:13" ht="16" customHeight="1" x14ac:dyDescent="0.2">
      <c r="A32" s="31"/>
      <c r="B32" s="8"/>
      <c r="C32" s="8"/>
      <c r="D32" s="8"/>
      <c r="E32" s="8"/>
      <c r="F32" s="8"/>
      <c r="G32" s="8"/>
      <c r="H32" s="8"/>
      <c r="I32" s="8"/>
      <c r="J32" s="12"/>
      <c r="K32" s="43" t="s">
        <v>17</v>
      </c>
      <c r="L32" s="19" t="s">
        <v>13</v>
      </c>
      <c r="M32" s="12"/>
    </row>
    <row r="33" spans="1:28" ht="16" customHeight="1" x14ac:dyDescent="0.2">
      <c r="A33" s="31"/>
      <c r="B33" s="8"/>
      <c r="C33" s="8"/>
      <c r="D33" s="8"/>
      <c r="E33" s="8"/>
      <c r="F33" s="8"/>
      <c r="G33" s="8"/>
      <c r="H33" s="8"/>
      <c r="I33" s="8"/>
      <c r="J33" s="12"/>
      <c r="K33" s="43" t="s">
        <v>18</v>
      </c>
      <c r="L33" s="19" t="s">
        <v>13</v>
      </c>
      <c r="M33" s="12"/>
    </row>
    <row r="34" spans="1:28" ht="16" customHeight="1" x14ac:dyDescent="0.2">
      <c r="A34" s="31"/>
      <c r="B34" s="8"/>
      <c r="C34" s="8"/>
      <c r="E34" s="8"/>
      <c r="F34" s="8"/>
      <c r="G34" s="8"/>
      <c r="H34" s="8"/>
      <c r="I34" s="8"/>
      <c r="J34" s="12"/>
      <c r="K34" s="43" t="s">
        <v>19</v>
      </c>
      <c r="L34" s="19" t="s">
        <v>13</v>
      </c>
      <c r="M34" s="12"/>
    </row>
    <row r="35" spans="1:28" ht="16" customHeight="1" x14ac:dyDescent="0.2">
      <c r="A35" s="31"/>
      <c r="B35" s="8"/>
      <c r="F35" s="8"/>
      <c r="G35" s="8"/>
      <c r="H35" s="8"/>
      <c r="I35" s="8"/>
      <c r="J35" s="12"/>
      <c r="K35" s="43" t="s">
        <v>20</v>
      </c>
      <c r="L35" s="19" t="s">
        <v>13</v>
      </c>
      <c r="M35" s="12"/>
    </row>
    <row r="36" spans="1:28" ht="16" customHeight="1" x14ac:dyDescent="0.2">
      <c r="A36" s="31"/>
      <c r="B36" s="8"/>
      <c r="C36" s="8"/>
      <c r="D36" s="8"/>
      <c r="E36" s="8"/>
      <c r="F36" s="8"/>
      <c r="G36" s="8"/>
      <c r="H36" s="8"/>
      <c r="I36" s="8"/>
      <c r="J36" s="12"/>
      <c r="K36" s="43" t="s">
        <v>21</v>
      </c>
      <c r="L36" s="8" t="s">
        <v>13</v>
      </c>
      <c r="M36" s="54"/>
    </row>
    <row r="37" spans="1:28" ht="16" customHeight="1" thickBot="1" x14ac:dyDescent="0.25">
      <c r="A37" s="44"/>
      <c r="B37" s="11"/>
      <c r="C37" s="11"/>
      <c r="D37" s="11"/>
      <c r="E37" s="11"/>
      <c r="F37" s="11"/>
      <c r="G37" s="11"/>
      <c r="H37" s="11"/>
      <c r="I37" s="11"/>
      <c r="J37" s="13"/>
      <c r="K37" s="313"/>
      <c r="L37" s="314"/>
      <c r="M37" s="315"/>
    </row>
    <row r="38" spans="1:28" ht="16" customHeight="1" x14ac:dyDescent="0.2"/>
    <row r="39" spans="1:28" s="8" customFormat="1" ht="16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s="8" customFormat="1" ht="16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s="8" customFormat="1" ht="16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s="8" customFormat="1" ht="16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s="8" customForma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s="8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s="8" customForma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s="8" customForma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s="8" customForma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s="8" customForma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s="8" customForma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s="8" customForma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s="8" customForma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s="8" customForma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s="8" customForma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s="8" customForma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s="8" customForma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1:28" s="8" customForma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28" s="8" customForma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s="8" customForma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:28" s="8" customForma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s="8" customForma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s="8" customForma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s="8" customForma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s="8" customForma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s="8" customForma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:28" s="8" customForma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s="8" customForma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s="8" customForma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1:28" s="8" customForma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:28" s="8" customForma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 s="8" customForma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 spans="1:28" s="8" customForma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28" s="8" customForma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1:28" s="8" customForma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28" s="8" customForma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s="8" customForma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1:28" s="8" customForma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1:28" s="8" customForma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1:28" s="8" customForma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1:28" s="8" customForma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1:28" s="8" customForma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 spans="1:28" s="8" customForma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1:28" s="8" customForma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1:28" s="8" customForma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s="8" customForma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1:28" s="8" customForma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1:28" s="8" customForma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1:28" s="8" customForma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1:28" s="8" customForma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 spans="1:28" s="8" customForma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 spans="1:28" s="8" customForma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 spans="1:28" s="8" customForma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</row>
    <row r="92" spans="1:28" s="8" customForma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 spans="1:28" s="8" customFormat="1" x14ac:dyDescent="0.2">
      <c r="A93" s="55"/>
      <c r="B93" s="55"/>
      <c r="J93" s="55"/>
      <c r="K93" s="55"/>
      <c r="L93" s="55"/>
      <c r="M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 spans="1:28" s="8" customFormat="1" x14ac:dyDescent="0.2">
      <c r="A94" s="55"/>
      <c r="B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 spans="1:28" s="8" customFormat="1" x14ac:dyDescent="0.2">
      <c r="A95" s="55"/>
      <c r="B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28" s="8" customFormat="1" x14ac:dyDescent="0.2">
      <c r="A96" s="55"/>
      <c r="B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1:28" s="8" customFormat="1" x14ac:dyDescent="0.2">
      <c r="A97" s="55"/>
      <c r="B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  <row r="98" spans="1:28" s="8" customFormat="1" x14ac:dyDescent="0.2">
      <c r="A98" s="55"/>
      <c r="B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</row>
    <row r="99" spans="1:28" s="8" customFormat="1" x14ac:dyDescent="0.2">
      <c r="A99" s="55"/>
      <c r="B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</row>
    <row r="100" spans="1:28" s="8" customFormat="1" x14ac:dyDescent="0.2">
      <c r="A100" s="55"/>
      <c r="B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</row>
    <row r="101" spans="1:28" s="8" customFormat="1" x14ac:dyDescent="0.2">
      <c r="A101" s="55"/>
      <c r="B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1:28" s="8" customFormat="1" x14ac:dyDescent="0.2">
      <c r="A102" s="55"/>
      <c r="B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 spans="1:28" s="8" customFormat="1" x14ac:dyDescent="0.2">
      <c r="A103" s="55"/>
      <c r="B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</row>
    <row r="104" spans="1:28" s="8" customFormat="1" x14ac:dyDescent="0.2">
      <c r="A104" s="55"/>
      <c r="B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</row>
    <row r="105" spans="1:28" s="8" customFormat="1" x14ac:dyDescent="0.2">
      <c r="A105" s="55"/>
      <c r="B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1:28" s="8" customFormat="1" x14ac:dyDescent="0.2">
      <c r="A106" s="55"/>
      <c r="B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</row>
    <row r="107" spans="1:28" s="8" customFormat="1" x14ac:dyDescent="0.2">
      <c r="A107" s="55"/>
      <c r="B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</row>
    <row r="108" spans="1:28" s="8" customFormat="1" x14ac:dyDescent="0.2">
      <c r="A108" s="55"/>
      <c r="B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</row>
    <row r="109" spans="1:28" s="8" customFormat="1" x14ac:dyDescent="0.2">
      <c r="A109" s="55"/>
      <c r="B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</row>
    <row r="110" spans="1:28" s="8" customFormat="1" x14ac:dyDescent="0.2">
      <c r="A110" s="55"/>
      <c r="B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 spans="1:28" s="8" customFormat="1" x14ac:dyDescent="0.2">
      <c r="A111" s="55"/>
      <c r="B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1:28" s="8" customFormat="1" x14ac:dyDescent="0.2">
      <c r="A112" s="55"/>
      <c r="B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s="8" customFormat="1" x14ac:dyDescent="0.2">
      <c r="A113" s="55"/>
      <c r="B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s="8" customFormat="1" x14ac:dyDescent="0.2">
      <c r="A114" s="55"/>
      <c r="B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s="8" customFormat="1" x14ac:dyDescent="0.2">
      <c r="A115" s="55"/>
      <c r="B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s="8" customFormat="1" x14ac:dyDescent="0.2">
      <c r="A116" s="55"/>
      <c r="B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s="8" customFormat="1" x14ac:dyDescent="0.2">
      <c r="A117" s="55"/>
      <c r="B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s="8" customFormat="1" x14ac:dyDescent="0.2">
      <c r="A118" s="55"/>
      <c r="B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28" s="8" customFormat="1" x14ac:dyDescent="0.2">
      <c r="A119" s="55"/>
      <c r="B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1:28" s="8" customFormat="1" x14ac:dyDescent="0.2">
      <c r="A120" s="55"/>
      <c r="B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1:28" s="8" customFormat="1" x14ac:dyDescent="0.2">
      <c r="A121" s="55"/>
      <c r="B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1:28" s="8" customFormat="1" x14ac:dyDescent="0.2">
      <c r="A122" s="55"/>
      <c r="B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1:28" s="8" customFormat="1" x14ac:dyDescent="0.2">
      <c r="A123" s="55"/>
      <c r="B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1:28" s="8" customFormat="1" x14ac:dyDescent="0.2">
      <c r="A124" s="55"/>
      <c r="B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1:28" s="8" customFormat="1" x14ac:dyDescent="0.2">
      <c r="A125" s="55"/>
      <c r="B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1:28" s="8" customFormat="1" x14ac:dyDescent="0.2">
      <c r="A126" s="55"/>
      <c r="B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s="8" customFormat="1" x14ac:dyDescent="0.2">
      <c r="A127" s="55"/>
      <c r="B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1:28" s="8" customFormat="1" x14ac:dyDescent="0.2">
      <c r="A128" s="55"/>
      <c r="B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1:28" s="8" customFormat="1" x14ac:dyDescent="0.2">
      <c r="A129" s="55"/>
      <c r="B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1:28" s="8" customFormat="1" x14ac:dyDescent="0.2">
      <c r="A130" s="55"/>
      <c r="B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1:28" s="8" customFormat="1" x14ac:dyDescent="0.2">
      <c r="A131" s="55"/>
      <c r="B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1:28" s="8" customFormat="1" x14ac:dyDescent="0.2">
      <c r="A132" s="55"/>
      <c r="B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1:28" s="8" customFormat="1" x14ac:dyDescent="0.2">
      <c r="A133" s="55"/>
      <c r="B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1:28" s="8" customFormat="1" x14ac:dyDescent="0.2"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1:28" s="8" customFormat="1" x14ac:dyDescent="0.2"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</sheetData>
  <mergeCells count="19">
    <mergeCell ref="A2:I3"/>
    <mergeCell ref="J2:M3"/>
    <mergeCell ref="C4:C5"/>
    <mergeCell ref="D4:D5"/>
    <mergeCell ref="E4:E5"/>
    <mergeCell ref="F4:F5"/>
    <mergeCell ref="I4:I5"/>
    <mergeCell ref="A19:I19"/>
    <mergeCell ref="A26:J27"/>
    <mergeCell ref="K26:M27"/>
    <mergeCell ref="K37:M37"/>
    <mergeCell ref="A11:C12"/>
    <mergeCell ref="F14:H15"/>
    <mergeCell ref="I14:I15"/>
    <mergeCell ref="K15:L16"/>
    <mergeCell ref="M15:M16"/>
    <mergeCell ref="A17:C17"/>
    <mergeCell ref="F17:I17"/>
    <mergeCell ref="J17:M18"/>
  </mergeCells>
  <phoneticPr fontId="5" type="noConversion"/>
  <pageMargins left="0.25" right="0.25" top="0.25" bottom="0.25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Flight plan</vt:lpstr>
      <vt:lpstr>Wt Bal V Speed</vt:lpstr>
    </vt:vector>
  </TitlesOfParts>
  <Company>Prylis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Powell</dc:creator>
  <cp:lastModifiedBy>Microsoft Office User</cp:lastModifiedBy>
  <cp:lastPrinted>2017-11-10T15:51:44Z</cp:lastPrinted>
  <dcterms:created xsi:type="dcterms:W3CDTF">2010-03-08T00:35:05Z</dcterms:created>
  <dcterms:modified xsi:type="dcterms:W3CDTF">2017-11-14T18:41:20Z</dcterms:modified>
</cp:coreProperties>
</file>